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Config\Desktop\"/>
    </mc:Choice>
  </mc:AlternateContent>
  <xr:revisionPtr revIDLastSave="0" documentId="8_{19DF2F01-4091-481C-BF04-655387A78CC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sempio calcolo infra." sheetId="3" r:id="rId1"/>
    <sheet name="Esempio calcolo modulo" sheetId="2" r:id="rId2"/>
  </sheets>
  <externalReferences>
    <externalReference r:id="rId3"/>
  </externalReferences>
  <definedNames>
    <definedName name="_xlnm.Print_Area" localSheetId="1">'Esempio calcolo modulo'!$A$2:$K$35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" l="1"/>
  <c r="G18" i="3" s="1"/>
  <c r="G16" i="3"/>
  <c r="I18" i="3"/>
  <c r="N18" i="3"/>
  <c r="I19" i="3"/>
  <c r="L24" i="3"/>
  <c r="P24" i="3" s="1"/>
  <c r="S24" i="3" s="1"/>
  <c r="T24" i="3" s="1"/>
  <c r="U24" i="3" s="1"/>
  <c r="L26" i="3"/>
  <c r="P26" i="3"/>
  <c r="S26" i="3" s="1"/>
  <c r="T26" i="3" s="1"/>
  <c r="U26" i="3" s="1"/>
  <c r="L28" i="3"/>
  <c r="P28" i="3" s="1"/>
  <c r="S28" i="3" s="1"/>
  <c r="T28" i="3" s="1"/>
  <c r="U28" i="3" s="1"/>
  <c r="L30" i="3"/>
  <c r="P30" i="3" s="1"/>
  <c r="S30" i="3" s="1"/>
  <c r="T30" i="3" s="1"/>
  <c r="U30" i="3" s="1"/>
  <c r="L32" i="3"/>
  <c r="P32" i="3"/>
  <c r="S32" i="3" s="1"/>
  <c r="T32" i="3" s="1"/>
  <c r="U32" i="3" s="1"/>
  <c r="L34" i="3"/>
  <c r="O34" i="3"/>
  <c r="S34" i="3"/>
  <c r="T34" i="3" s="1"/>
  <c r="U34" i="3" s="1"/>
  <c r="I37" i="3"/>
  <c r="I38" i="3"/>
  <c r="L18" i="3" l="1"/>
  <c r="G19" i="3"/>
  <c r="P18" i="3"/>
  <c r="O18" i="3"/>
  <c r="O20" i="3" s="1"/>
  <c r="L20" i="3"/>
  <c r="G20" i="3"/>
  <c r="D27" i="2"/>
  <c r="I26" i="2"/>
  <c r="F26" i="2"/>
  <c r="E26" i="2"/>
  <c r="I25" i="2"/>
  <c r="F25" i="2"/>
  <c r="E25" i="2"/>
  <c r="H21" i="2"/>
  <c r="I21" i="2" s="1"/>
  <c r="D21" i="2"/>
  <c r="I20" i="2"/>
  <c r="F20" i="2"/>
  <c r="E20" i="2"/>
  <c r="I19" i="2"/>
  <c r="F19" i="2"/>
  <c r="E19" i="2"/>
  <c r="I18" i="2"/>
  <c r="F18" i="2"/>
  <c r="E18" i="2"/>
  <c r="D15" i="2"/>
  <c r="I14" i="2"/>
  <c r="F14" i="2"/>
  <c r="E14" i="2"/>
  <c r="I13" i="2"/>
  <c r="F13" i="2"/>
  <c r="E13" i="2"/>
  <c r="I12" i="2"/>
  <c r="F12" i="2"/>
  <c r="E12" i="2"/>
  <c r="I11" i="2"/>
  <c r="F11" i="2"/>
  <c r="E11" i="2"/>
  <c r="F21" i="2" l="1"/>
  <c r="G38" i="3"/>
  <c r="G37" i="3"/>
  <c r="G39" i="3" s="1"/>
  <c r="L40" i="3" s="1"/>
  <c r="P40" i="3" s="1"/>
  <c r="L42" i="3"/>
  <c r="S18" i="3"/>
  <c r="T18" i="3" s="1"/>
  <c r="U18" i="3" s="1"/>
  <c r="P20" i="3"/>
  <c r="S20" i="3" s="1"/>
  <c r="T20" i="3" s="1"/>
  <c r="U20" i="3" s="1"/>
  <c r="I29" i="2"/>
  <c r="H29" i="2" s="1"/>
  <c r="E21" i="2"/>
  <c r="D22" i="2"/>
  <c r="D29" i="2" s="1"/>
  <c r="G42" i="3" l="1"/>
  <c r="S40" i="3"/>
  <c r="T40" i="3"/>
  <c r="U40" i="3" s="1"/>
  <c r="U42" i="3"/>
  <c r="T42" i="3" s="1"/>
  <c r="O42" i="3" s="1"/>
  <c r="G44" i="3" s="1"/>
  <c r="E29" i="2"/>
  <c r="D34" i="2"/>
  <c r="F29" i="2"/>
  <c r="P42" i="3" l="1"/>
  <c r="G43" i="3" s="1"/>
  <c r="D35" i="2"/>
  <c r="D33" i="2"/>
</calcChain>
</file>

<file path=xl/sharedStrings.xml><?xml version="1.0" encoding="utf-8"?>
<sst xmlns="http://schemas.openxmlformats.org/spreadsheetml/2006/main" count="167" uniqueCount="114">
  <si>
    <t>+/-50%</t>
  </si>
  <si>
    <t>+/-30%</t>
  </si>
  <si>
    <t>Aggregazione dei costi delle diverse misure infrastrutturali in costi per modulo</t>
  </si>
  <si>
    <t>Misura infrastrutturale 1</t>
  </si>
  <si>
    <t>Misura infrastrutturale 2</t>
  </si>
  <si>
    <t>Misura infrastrutturale 3</t>
  </si>
  <si>
    <t>Misura infrastrutturale 4</t>
  </si>
  <si>
    <t>Esempio di calcolo dei costi per modulo</t>
  </si>
  <si>
    <t xml:space="preserve">Denominazione della misura </t>
  </si>
  <si>
    <t>Descrizione</t>
  </si>
  <si>
    <t>Deviazione standard</t>
  </si>
  <si>
    <t>Varianza</t>
  </si>
  <si>
    <t>Osservazioni</t>
  </si>
  <si>
    <t>[mio. CHF]</t>
  </si>
  <si>
    <t>Totale parte A</t>
  </si>
  <si>
    <t>Totale parte B</t>
  </si>
  <si>
    <t>Totale parte C</t>
  </si>
  <si>
    <t>Aggregazione parte A + parte B + parte C</t>
  </si>
  <si>
    <r>
      <t>Costo minimo I</t>
    </r>
    <r>
      <rPr>
        <b/>
        <vertAlign val="subscript"/>
        <sz val="10"/>
        <color indexed="8"/>
        <rFont val="Arial"/>
        <family val="2"/>
      </rPr>
      <t>modulo</t>
    </r>
  </si>
  <si>
    <r>
      <t>Valore atteso A</t>
    </r>
    <r>
      <rPr>
        <b/>
        <vertAlign val="subscript"/>
        <sz val="10"/>
        <color indexed="8"/>
        <rFont val="Arial"/>
        <family val="2"/>
      </rPr>
      <t>modulo</t>
    </r>
  </si>
  <si>
    <r>
      <t>Costo massimo S</t>
    </r>
    <r>
      <rPr>
        <b/>
        <vertAlign val="subscript"/>
        <sz val="10"/>
        <color indexed="8"/>
        <rFont val="Arial"/>
        <family val="2"/>
      </rPr>
      <t>modulo</t>
    </r>
  </si>
  <si>
    <t>Costi complessivi per il modulo</t>
  </si>
  <si>
    <r>
      <t>Valore atteso 
A</t>
    </r>
    <r>
      <rPr>
        <b/>
        <vertAlign val="subscript"/>
        <sz val="10"/>
        <color indexed="9"/>
        <rFont val="Arial"/>
        <family val="2"/>
      </rPr>
      <t>MI</t>
    </r>
  </si>
  <si>
    <r>
      <t>Costo massimo S</t>
    </r>
    <r>
      <rPr>
        <b/>
        <vertAlign val="subscript"/>
        <sz val="10"/>
        <color indexed="9"/>
        <rFont val="Arial"/>
        <family val="2"/>
      </rPr>
      <t>MI</t>
    </r>
  </si>
  <si>
    <t>Misure di piccola portata nel perimetro d'indagine (PInd)</t>
  </si>
  <si>
    <t>Installazione per il pubblico</t>
  </si>
  <si>
    <t>Impianto di ricovero</t>
  </si>
  <si>
    <t>Rettifica di tracciato</t>
  </si>
  <si>
    <t>Tratto a doppio binario a xy</t>
  </si>
  <si>
    <t>Tratto a doppio binario a yy (studio di concetto)</t>
  </si>
  <si>
    <t>Parte A) Base stime globali</t>
  </si>
  <si>
    <t>Parte C) Costi supplementari</t>
  </si>
  <si>
    <t>Misure nel perimetro d'incidenza (PInc)</t>
  </si>
  <si>
    <t>Cfr. tabella «Esempio di calcolo per una misura infrastrutturale»</t>
  </si>
  <si>
    <t>Campi di immissione: riportare o collegare i valori delle tabelle di calcolo per le misure infrastrutturali</t>
  </si>
  <si>
    <r>
      <t>Costo minimo       I</t>
    </r>
    <r>
      <rPr>
        <b/>
        <vertAlign val="subscript"/>
        <sz val="10"/>
        <color indexed="9"/>
        <rFont val="Arial"/>
        <family val="2"/>
      </rPr>
      <t>MI</t>
    </r>
  </si>
  <si>
    <t>Grado di precisione              costi lordi</t>
  </si>
  <si>
    <t>Calcoli in sottofondo</t>
  </si>
  <si>
    <t>Determinazione dei costi con risultato</t>
  </si>
  <si>
    <t xml:space="preserve">Costo minimo I </t>
  </si>
  <si>
    <t xml:space="preserve">Costo massimo S </t>
  </si>
  <si>
    <r>
      <t>A</t>
    </r>
    <r>
      <rPr>
        <vertAlign val="subscript"/>
        <sz val="12"/>
        <rFont val="Arial"/>
        <family val="2"/>
      </rPr>
      <t xml:space="preserve"> tot  </t>
    </r>
    <r>
      <rPr>
        <sz val="12"/>
        <rFont val="Arial"/>
        <family val="2"/>
      </rPr>
      <t>=</t>
    </r>
  </si>
  <si>
    <t xml:space="preserve">Valore atteso A </t>
  </si>
  <si>
    <t>Costi complessivi misura infrastrutturale (o segmento / oggetto)</t>
  </si>
  <si>
    <t>+/-</t>
  </si>
  <si>
    <r>
      <t>A</t>
    </r>
    <r>
      <rPr>
        <vertAlign val="subscript"/>
        <sz val="12"/>
        <rFont val="Arial"/>
        <family val="2"/>
      </rPr>
      <t xml:space="preserve"> S3  </t>
    </r>
    <r>
      <rPr>
        <sz val="12"/>
        <rFont val="Arial"/>
        <family val="2"/>
      </rPr>
      <t>=</t>
    </r>
  </si>
  <si>
    <t>metà del costo massimo</t>
  </si>
  <si>
    <t>Valore atteso</t>
  </si>
  <si>
    <t>Totale</t>
  </si>
  <si>
    <t>dei costi di base</t>
  </si>
  <si>
    <t>Rischio, ad es. alto</t>
  </si>
  <si>
    <t>Complessità tecnica</t>
  </si>
  <si>
    <t>Rischio, ad es. basso</t>
  </si>
  <si>
    <t>Adeguamenti del progetto / piccoli cambiamenti ordinazione</t>
  </si>
  <si>
    <t>Supplemento 3 (rischi non quantificabili, cfr. n. 3.1)</t>
  </si>
  <si>
    <r>
      <t>A</t>
    </r>
    <r>
      <rPr>
        <vertAlign val="subscript"/>
        <sz val="12"/>
        <rFont val="Arial"/>
        <family val="2"/>
      </rPr>
      <t xml:space="preserve"> S2.6  </t>
    </r>
    <r>
      <rPr>
        <sz val="12"/>
        <rFont val="Arial"/>
        <family val="2"/>
      </rPr>
      <t>=</t>
    </r>
  </si>
  <si>
    <t>metà della riduzione massima</t>
  </si>
  <si>
    <t>Calcolo come per i costi di base</t>
  </si>
  <si>
    <t xml:space="preserve">Riduzione max. </t>
  </si>
  <si>
    <t>6. Opportunità: denominazione</t>
  </si>
  <si>
    <r>
      <t>A</t>
    </r>
    <r>
      <rPr>
        <vertAlign val="subscript"/>
        <sz val="12"/>
        <rFont val="Arial"/>
        <family val="2"/>
      </rPr>
      <t xml:space="preserve"> S2.5  </t>
    </r>
    <r>
      <rPr>
        <sz val="12"/>
        <rFont val="Arial"/>
        <family val="2"/>
      </rPr>
      <t>=</t>
    </r>
  </si>
  <si>
    <t xml:space="preserve">Costo max. </t>
  </si>
  <si>
    <t>5. Rischio: denominazione</t>
  </si>
  <si>
    <r>
      <t>A</t>
    </r>
    <r>
      <rPr>
        <vertAlign val="subscript"/>
        <sz val="12"/>
        <rFont val="Arial"/>
        <family val="2"/>
      </rPr>
      <t xml:space="preserve"> S2.4  </t>
    </r>
    <r>
      <rPr>
        <sz val="12"/>
        <rFont val="Arial"/>
        <family val="2"/>
      </rPr>
      <t>=</t>
    </r>
  </si>
  <si>
    <t>4. Rischio: denominazione</t>
  </si>
  <si>
    <r>
      <t>A</t>
    </r>
    <r>
      <rPr>
        <vertAlign val="subscript"/>
        <sz val="12"/>
        <rFont val="Arial"/>
        <family val="2"/>
      </rPr>
      <t xml:space="preserve"> S2.3  </t>
    </r>
    <r>
      <rPr>
        <sz val="12"/>
        <rFont val="Arial"/>
        <family val="2"/>
      </rPr>
      <t>=</t>
    </r>
  </si>
  <si>
    <t>3. Rischio: denominazione</t>
  </si>
  <si>
    <r>
      <t>A</t>
    </r>
    <r>
      <rPr>
        <vertAlign val="subscript"/>
        <sz val="12"/>
        <rFont val="Arial"/>
        <family val="2"/>
      </rPr>
      <t xml:space="preserve"> S2.2  </t>
    </r>
    <r>
      <rPr>
        <sz val="12"/>
        <rFont val="Arial"/>
        <family val="2"/>
      </rPr>
      <t>=</t>
    </r>
  </si>
  <si>
    <t>2. Rischio: denominazione</t>
  </si>
  <si>
    <r>
      <t>A</t>
    </r>
    <r>
      <rPr>
        <vertAlign val="subscript"/>
        <sz val="12"/>
        <rFont val="Arial"/>
        <family val="2"/>
      </rPr>
      <t xml:space="preserve"> S2.1  </t>
    </r>
    <r>
      <rPr>
        <sz val="12"/>
        <rFont val="Arial"/>
        <family val="2"/>
      </rPr>
      <t>=</t>
    </r>
  </si>
  <si>
    <t>1. Rischio: denominazione</t>
  </si>
  <si>
    <t>Supplemento 2 (rischi quantificabili, cfr. n. 3.1)</t>
  </si>
  <si>
    <r>
      <t xml:space="preserve">A </t>
    </r>
    <r>
      <rPr>
        <vertAlign val="subscript"/>
        <sz val="12"/>
        <rFont val="Arial"/>
        <family val="2"/>
      </rPr>
      <t xml:space="preserve">CB  </t>
    </r>
    <r>
      <rPr>
        <sz val="12"/>
        <rFont val="Arial"/>
        <family val="2"/>
      </rPr>
      <t>=</t>
    </r>
  </si>
  <si>
    <t>Costi di base (CB)</t>
  </si>
  <si>
    <t>del valore atteso CL</t>
  </si>
  <si>
    <t>per le posizioni non registrate</t>
  </si>
  <si>
    <t>Supplemento 1</t>
  </si>
  <si>
    <r>
      <t xml:space="preserve">A </t>
    </r>
    <r>
      <rPr>
        <vertAlign val="subscript"/>
        <sz val="12"/>
        <rFont val="Arial"/>
        <family val="2"/>
      </rPr>
      <t>CL</t>
    </r>
    <r>
      <rPr>
        <sz val="12"/>
        <rFont val="Arial"/>
        <family val="2"/>
      </rPr>
      <t xml:space="preserve"> =</t>
    </r>
  </si>
  <si>
    <t>Costi lordi (CL)</t>
  </si>
  <si>
    <t>Costi secondari</t>
  </si>
  <si>
    <t>W</t>
  </si>
  <si>
    <t>CAG: 2 % dei costi dell'opera</t>
  </si>
  <si>
    <t>Onorari: in % dei costi dell'opera, ad es. 15 %</t>
  </si>
  <si>
    <t>Costi di progettazione</t>
  </si>
  <si>
    <t>V</t>
  </si>
  <si>
    <t>Quantitativi x costo per elemento</t>
  </si>
  <si>
    <t>Gruppo di elementi</t>
  </si>
  <si>
    <t>Gruppo principale</t>
  </si>
  <si>
    <t>Costi dell'opera</t>
  </si>
  <si>
    <t>L - T</t>
  </si>
  <si>
    <t>Preparazione</t>
  </si>
  <si>
    <t>L</t>
  </si>
  <si>
    <t>Fondo</t>
  </si>
  <si>
    <t>A</t>
  </si>
  <si>
    <t>Ad es. strutturazione secondo eCCC-GC</t>
  </si>
  <si>
    <t>Margine di variazione</t>
  </si>
  <si>
    <t>P superamento di S</t>
  </si>
  <si>
    <r>
      <t>P non raggiung. di</t>
    </r>
    <r>
      <rPr>
        <b/>
        <sz val="9"/>
        <rFont val="Arial"/>
        <family val="2"/>
      </rPr>
      <t xml:space="preserve"> </t>
    </r>
    <r>
      <rPr>
        <b/>
        <sz val="12"/>
        <rFont val="Arial"/>
        <family val="2"/>
      </rPr>
      <t>I</t>
    </r>
  </si>
  <si>
    <t>Costo massimo S</t>
  </si>
  <si>
    <t>Costo minimo I</t>
  </si>
  <si>
    <t>Grado di precisione dei costi</t>
  </si>
  <si>
    <t>Valore atteso A</t>
  </si>
  <si>
    <t>Costi determinati</t>
  </si>
  <si>
    <t>Passi della procedura</t>
  </si>
  <si>
    <t>Parametri di costo</t>
  </si>
  <si>
    <t>Risultati intermedi</t>
  </si>
  <si>
    <t>Faktoren</t>
  </si>
  <si>
    <t>Determinazione dei costi</t>
  </si>
  <si>
    <t>Esempio di calcolo per una misura infrastrutturale</t>
  </si>
  <si>
    <t>Tratto a doppio binario a zz (studio preliminare)</t>
  </si>
  <si>
    <t>Installazione per il pubblico (studio preliminare)</t>
  </si>
  <si>
    <t>Esempio di calcolo misura infrastrutturale (studio preliminare)</t>
  </si>
  <si>
    <t>Parte B) Base studi di concetto / studi preliminari</t>
  </si>
  <si>
    <t>Stima indicativa dei costi nel quadro di uno studio preliminare per una misura infrastrutturale o per un segmento od oggetto nel caso di una ripartizione più dettagliata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</si>
</sst>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32">
    <font>
      <sz val="10"/>
      <color theme="1"/>
      <name val="Arial"/>
      <family val="2"/>
    </font>
    <font>
      <sz val="10"/>
      <name val="Frutiger Light"/>
    </font>
    <font>
      <sz val="10"/>
      <color rgb="FF000000"/>
      <name val="Arial"/>
      <family val="2"/>
    </font>
    <font>
      <b/>
      <sz val="22"/>
      <name val="Arial"/>
      <family val="2"/>
    </font>
    <font>
      <b/>
      <sz val="16"/>
      <color rgb="FF000000"/>
      <name val="Arial"/>
      <family val="2"/>
    </font>
    <font>
      <b/>
      <sz val="10"/>
      <color rgb="FFFFFFFF"/>
      <name val="Arial"/>
      <family val="2"/>
    </font>
    <font>
      <b/>
      <vertAlign val="subscript"/>
      <sz val="10"/>
      <color indexed="9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vertAlign val="subscript"/>
      <sz val="10"/>
      <color indexed="8"/>
      <name val="Arial"/>
      <family val="2"/>
    </font>
    <font>
      <sz val="12"/>
      <name val="Arial"/>
      <family val="2"/>
    </font>
    <font>
      <sz val="12"/>
      <color indexed="22"/>
      <name val="Arial"/>
      <family val="2"/>
    </font>
    <font>
      <sz val="16"/>
      <name val="Arial"/>
      <family val="2"/>
    </font>
    <font>
      <sz val="11"/>
      <name val="Frutiger Light"/>
      <family val="2"/>
    </font>
    <font>
      <b/>
      <sz val="14"/>
      <name val="Arial"/>
      <family val="2"/>
    </font>
    <font>
      <b/>
      <sz val="16"/>
      <name val="Arial"/>
      <family val="2"/>
    </font>
    <font>
      <vertAlign val="subscript"/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12"/>
      <color indexed="22"/>
      <name val="Arial"/>
      <family val="2"/>
    </font>
    <font>
      <b/>
      <i/>
      <sz val="14"/>
      <name val="Arial"/>
      <family val="2"/>
    </font>
    <font>
      <sz val="12"/>
      <color indexed="10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b/>
      <sz val="12"/>
      <color indexed="22"/>
      <name val="Arial"/>
      <family val="2"/>
    </font>
    <font>
      <b/>
      <sz val="16"/>
      <color theme="0"/>
      <name val="Arial"/>
      <family val="2"/>
    </font>
    <font>
      <b/>
      <sz val="18"/>
      <name val="Arial"/>
      <family val="2"/>
    </font>
    <font>
      <b/>
      <sz val="18"/>
      <color indexed="2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2">
    <xf numFmtId="0" fontId="0" fillId="0" borderId="0" xfId="0"/>
    <xf numFmtId="0" fontId="2" fillId="0" borderId="0" xfId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2" fontId="2" fillId="0" borderId="0" xfId="1" applyNumberFormat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2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vertical="center"/>
    </xf>
    <xf numFmtId="0" fontId="8" fillId="3" borderId="5" xfId="1" applyFont="1" applyFill="1" applyBorder="1" applyAlignment="1">
      <alignment vertical="center"/>
    </xf>
    <xf numFmtId="164" fontId="8" fillId="3" borderId="3" xfId="1" applyNumberFormat="1" applyFont="1" applyFill="1" applyBorder="1" applyAlignment="1">
      <alignment horizontal="center" vertical="center"/>
    </xf>
    <xf numFmtId="164" fontId="8" fillId="3" borderId="5" xfId="1" applyNumberFormat="1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vertical="center"/>
    </xf>
    <xf numFmtId="3" fontId="2" fillId="0" borderId="7" xfId="1" quotePrefix="1" applyNumberFormat="1" applyFont="1" applyFill="1" applyBorder="1" applyAlignment="1">
      <alignment horizontal="center" vertical="center"/>
    </xf>
    <xf numFmtId="164" fontId="2" fillId="4" borderId="8" xfId="1" applyNumberFormat="1" applyFont="1" applyFill="1" applyBorder="1" applyAlignment="1">
      <alignment horizontal="center" vertical="center"/>
    </xf>
    <xf numFmtId="164" fontId="2" fillId="0" borderId="9" xfId="1" applyNumberFormat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2" fontId="2" fillId="4" borderId="10" xfId="1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3" fontId="2" fillId="0" borderId="5" xfId="1" quotePrefix="1" applyNumberFormat="1" applyFont="1" applyFill="1" applyBorder="1" applyAlignment="1">
      <alignment horizontal="center" vertical="center"/>
    </xf>
    <xf numFmtId="164" fontId="2" fillId="4" borderId="11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2" fontId="2" fillId="4" borderId="12" xfId="1" applyNumberFormat="1" applyFont="1" applyFill="1" applyBorder="1" applyAlignment="1">
      <alignment horizontal="center" vertical="center"/>
    </xf>
    <xf numFmtId="164" fontId="2" fillId="4" borderId="13" xfId="1" applyNumberFormat="1" applyFont="1" applyFill="1" applyBorder="1" applyAlignment="1">
      <alignment horizontal="center" vertical="center"/>
    </xf>
    <xf numFmtId="2" fontId="2" fillId="4" borderId="14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/>
    </xf>
    <xf numFmtId="4" fontId="2" fillId="0" borderId="0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5" fillId="2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164" fontId="10" fillId="0" borderId="0" xfId="1" applyNumberFormat="1" applyFont="1" applyFill="1" applyBorder="1" applyAlignment="1">
      <alignment horizontal="center" vertical="center"/>
    </xf>
    <xf numFmtId="2" fontId="10" fillId="0" borderId="0" xfId="1" applyNumberFormat="1" applyFont="1" applyFill="1" applyBorder="1" applyAlignment="1">
      <alignment vertical="center"/>
    </xf>
    <xf numFmtId="0" fontId="7" fillId="3" borderId="15" xfId="1" applyFont="1" applyFill="1" applyBorder="1" applyAlignment="1">
      <alignment vertical="center"/>
    </xf>
    <xf numFmtId="0" fontId="7" fillId="3" borderId="16" xfId="1" applyFont="1" applyFill="1" applyBorder="1" applyAlignment="1">
      <alignment horizontal="left" vertical="center"/>
    </xf>
    <xf numFmtId="3" fontId="7" fillId="3" borderId="17" xfId="1" applyNumberFormat="1" applyFont="1" applyFill="1" applyBorder="1" applyAlignment="1">
      <alignment horizontal="center" vertical="center"/>
    </xf>
    <xf numFmtId="0" fontId="2" fillId="5" borderId="18" xfId="1" applyFont="1" applyFill="1" applyBorder="1" applyAlignment="1">
      <alignment vertical="center"/>
    </xf>
    <xf numFmtId="0" fontId="7" fillId="3" borderId="19" xfId="1" applyFont="1" applyFill="1" applyBorder="1" applyAlignment="1">
      <alignment horizontal="left" vertical="center"/>
    </xf>
    <xf numFmtId="3" fontId="7" fillId="3" borderId="20" xfId="1" applyNumberFormat="1" applyFont="1" applyFill="1" applyBorder="1" applyAlignment="1">
      <alignment horizontal="center" vertical="center"/>
    </xf>
    <xf numFmtId="0" fontId="2" fillId="5" borderId="21" xfId="1" applyFont="1" applyFill="1" applyBorder="1" applyAlignment="1">
      <alignment vertical="center"/>
    </xf>
    <xf numFmtId="0" fontId="7" fillId="3" borderId="22" xfId="1" applyFont="1" applyFill="1" applyBorder="1" applyAlignment="1">
      <alignment horizontal="left" vertical="center"/>
    </xf>
    <xf numFmtId="3" fontId="7" fillId="3" borderId="23" xfId="1" applyNumberFormat="1" applyFont="1" applyFill="1" applyBorder="1" applyAlignment="1">
      <alignment horizontal="center" vertical="center"/>
    </xf>
    <xf numFmtId="0" fontId="12" fillId="0" borderId="0" xfId="1" applyFont="1"/>
    <xf numFmtId="0" fontId="12" fillId="0" borderId="0" xfId="1" applyFont="1" applyAlignment="1">
      <alignment horizontal="center"/>
    </xf>
    <xf numFmtId="165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left"/>
    </xf>
    <xf numFmtId="0" fontId="12" fillId="0" borderId="0" xfId="1" applyFont="1" applyAlignment="1">
      <alignment horizontal="right"/>
    </xf>
    <xf numFmtId="2" fontId="13" fillId="0" borderId="0" xfId="1" applyNumberFormat="1" applyFont="1" applyAlignment="1">
      <alignment horizontal="center"/>
    </xf>
    <xf numFmtId="0" fontId="12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3" fontId="16" fillId="0" borderId="0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 applyBorder="1" applyAlignment="1">
      <alignment horizontal="center" vertical="center"/>
    </xf>
    <xf numFmtId="166" fontId="12" fillId="6" borderId="0" xfId="1" applyNumberFormat="1" applyFont="1" applyFill="1" applyBorder="1" applyAlignment="1">
      <alignment horizontal="center" vertical="center"/>
    </xf>
    <xf numFmtId="2" fontId="12" fillId="0" borderId="0" xfId="1" applyNumberFormat="1" applyFont="1" applyFill="1" applyBorder="1" applyAlignment="1">
      <alignment horizontal="center" vertical="center"/>
    </xf>
    <xf numFmtId="165" fontId="16" fillId="7" borderId="24" xfId="1" applyNumberFormat="1" applyFont="1" applyFill="1" applyBorder="1" applyAlignment="1">
      <alignment horizontal="center" vertical="center"/>
    </xf>
    <xf numFmtId="0" fontId="17" fillId="7" borderId="25" xfId="1" applyFont="1" applyFill="1" applyBorder="1" applyAlignment="1">
      <alignment horizontal="right" vertical="center"/>
    </xf>
    <xf numFmtId="0" fontId="17" fillId="7" borderId="26" xfId="1" applyFont="1" applyFill="1" applyBorder="1" applyAlignment="1">
      <alignment vertical="center"/>
    </xf>
    <xf numFmtId="0" fontId="17" fillId="7" borderId="21" xfId="1" applyFont="1" applyFill="1" applyBorder="1" applyAlignment="1">
      <alignment vertical="center"/>
    </xf>
    <xf numFmtId="165" fontId="16" fillId="7" borderId="25" xfId="1" applyNumberFormat="1" applyFont="1" applyFill="1" applyBorder="1" applyAlignment="1">
      <alignment horizontal="center" vertical="center"/>
    </xf>
    <xf numFmtId="0" fontId="17" fillId="7" borderId="0" xfId="1" applyFont="1" applyFill="1" applyBorder="1" applyAlignment="1">
      <alignment vertical="center"/>
    </xf>
    <xf numFmtId="0" fontId="17" fillId="7" borderId="18" xfId="1" applyFont="1" applyFill="1" applyBorder="1" applyAlignment="1">
      <alignment vertical="center"/>
    </xf>
    <xf numFmtId="3" fontId="16" fillId="7" borderId="1" xfId="1" applyNumberFormat="1" applyFont="1" applyFill="1" applyBorder="1" applyAlignment="1">
      <alignment horizontal="center" vertical="center"/>
    </xf>
    <xf numFmtId="164" fontId="16" fillId="7" borderId="1" xfId="1" applyNumberFormat="1" applyFont="1" applyFill="1" applyBorder="1" applyAlignment="1">
      <alignment horizontal="center" vertical="center"/>
    </xf>
    <xf numFmtId="165" fontId="17" fillId="7" borderId="1" xfId="1" applyNumberFormat="1" applyFont="1" applyFill="1" applyBorder="1" applyAlignment="1">
      <alignment horizontal="center" vertical="center"/>
    </xf>
    <xf numFmtId="0" fontId="12" fillId="6" borderId="0" xfId="1" applyFont="1" applyFill="1" applyBorder="1" applyAlignment="1">
      <alignment horizontal="left"/>
    </xf>
    <xf numFmtId="0" fontId="12" fillId="0" borderId="0" xfId="1" quotePrefix="1" applyFont="1" applyBorder="1" applyAlignment="1">
      <alignment horizontal="right"/>
    </xf>
    <xf numFmtId="165" fontId="16" fillId="7" borderId="27" xfId="1" applyNumberFormat="1" applyFont="1" applyFill="1" applyBorder="1" applyAlignment="1">
      <alignment horizontal="center" vertical="center"/>
    </xf>
    <xf numFmtId="0" fontId="17" fillId="7" borderId="28" xfId="1" applyFont="1" applyFill="1" applyBorder="1" applyAlignment="1">
      <alignment vertical="center"/>
    </xf>
    <xf numFmtId="0" fontId="17" fillId="7" borderId="15" xfId="1" applyFont="1" applyFill="1" applyBorder="1" applyAlignment="1">
      <alignment vertical="center"/>
    </xf>
    <xf numFmtId="166" fontId="12" fillId="6" borderId="0" xfId="1" applyNumberFormat="1" applyFont="1" applyFill="1" applyAlignment="1">
      <alignment horizontal="center"/>
    </xf>
    <xf numFmtId="2" fontId="13" fillId="0" borderId="0" xfId="1" applyNumberFormat="1" applyFont="1" applyBorder="1" applyAlignment="1">
      <alignment horizontal="center"/>
    </xf>
    <xf numFmtId="0" fontId="12" fillId="0" borderId="0" xfId="1" applyFont="1" applyFill="1"/>
    <xf numFmtId="3" fontId="19" fillId="0" borderId="1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5" fontId="12" fillId="0" borderId="1" xfId="1" applyNumberFormat="1" applyFont="1" applyBorder="1" applyAlignment="1">
      <alignment horizontal="center"/>
    </xf>
    <xf numFmtId="165" fontId="12" fillId="0" borderId="1" xfId="1" applyNumberFormat="1" applyFont="1" applyFill="1" applyBorder="1" applyAlignment="1">
      <alignment horizontal="center"/>
    </xf>
    <xf numFmtId="9" fontId="12" fillId="6" borderId="29" xfId="1" quotePrefix="1" applyNumberFormat="1" applyFont="1" applyFill="1" applyBorder="1" applyAlignment="1">
      <alignment horizontal="left"/>
    </xf>
    <xf numFmtId="164" fontId="19" fillId="0" borderId="1" xfId="1" applyNumberFormat="1" applyFont="1" applyFill="1" applyBorder="1" applyAlignment="1">
      <alignment horizontal="center"/>
    </xf>
    <xf numFmtId="164" fontId="12" fillId="0" borderId="0" xfId="1" applyNumberFormat="1" applyFont="1"/>
    <xf numFmtId="2" fontId="20" fillId="0" borderId="0" xfId="1" applyNumberFormat="1" applyFont="1" applyFill="1" applyBorder="1" applyAlignment="1">
      <alignment horizontal="center"/>
    </xf>
    <xf numFmtId="164" fontId="12" fillId="0" borderId="30" xfId="1" applyNumberFormat="1" applyFont="1" applyBorder="1" applyAlignment="1">
      <alignment horizontal="center" vertical="center"/>
    </xf>
    <xf numFmtId="0" fontId="12" fillId="0" borderId="31" xfId="1" applyFont="1" applyBorder="1" applyAlignment="1">
      <alignment vertical="center"/>
    </xf>
    <xf numFmtId="0" fontId="12" fillId="0" borderId="32" xfId="1" applyFont="1" applyBorder="1" applyAlignment="1">
      <alignment vertical="center"/>
    </xf>
    <xf numFmtId="0" fontId="12" fillId="0" borderId="33" xfId="1" applyFont="1" applyBorder="1" applyAlignment="1">
      <alignment horizontal="left" vertical="center"/>
    </xf>
    <xf numFmtId="0" fontId="12" fillId="0" borderId="26" xfId="1" applyFont="1" applyBorder="1" applyAlignment="1">
      <alignment horizontal="left" vertical="center"/>
    </xf>
    <xf numFmtId="0" fontId="12" fillId="0" borderId="21" xfId="1" applyFont="1" applyBorder="1" applyAlignment="1">
      <alignment horizontal="left" vertical="center"/>
    </xf>
    <xf numFmtId="164" fontId="12" fillId="0" borderId="0" xfId="1" applyNumberFormat="1" applyFont="1" applyFill="1" applyBorder="1" applyAlignment="1">
      <alignment horizontal="center"/>
    </xf>
    <xf numFmtId="166" fontId="12" fillId="6" borderId="0" xfId="1" applyNumberFormat="1" applyFont="1" applyFill="1" applyBorder="1" applyAlignment="1">
      <alignment horizontal="center"/>
    </xf>
    <xf numFmtId="165" fontId="12" fillId="0" borderId="0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164" fontId="16" fillId="0" borderId="34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vertical="center"/>
    </xf>
    <xf numFmtId="0" fontId="12" fillId="0" borderId="7" xfId="1" applyFont="1" applyBorder="1" applyAlignment="1">
      <alignment horizontal="left" vertical="center"/>
    </xf>
    <xf numFmtId="0" fontId="19" fillId="0" borderId="35" xfId="1" applyFont="1" applyBorder="1" applyAlignment="1">
      <alignment horizontal="left" vertical="center"/>
    </xf>
    <xf numFmtId="164" fontId="20" fillId="0" borderId="0" xfId="1" applyNumberFormat="1" applyFont="1" applyFill="1" applyBorder="1" applyAlignment="1">
      <alignment horizontal="right"/>
    </xf>
    <xf numFmtId="164" fontId="20" fillId="0" borderId="0" xfId="1" applyNumberFormat="1" applyFont="1" applyFill="1" applyBorder="1" applyAlignment="1">
      <alignment horizontal="center"/>
    </xf>
    <xf numFmtId="2" fontId="12" fillId="0" borderId="1" xfId="1" applyNumberFormat="1" applyFont="1" applyFill="1" applyBorder="1" applyAlignment="1">
      <alignment horizontal="center"/>
    </xf>
    <xf numFmtId="164" fontId="12" fillId="0" borderId="34" xfId="1" applyNumberFormat="1" applyFont="1" applyBorder="1" applyAlignment="1">
      <alignment horizontal="center" vertical="center"/>
    </xf>
    <xf numFmtId="0" fontId="12" fillId="0" borderId="2" xfId="1" applyFont="1" applyBorder="1"/>
    <xf numFmtId="0" fontId="12" fillId="0" borderId="37" xfId="1" applyFont="1" applyBorder="1" applyAlignment="1">
      <alignment horizontal="left" vertical="center"/>
    </xf>
    <xf numFmtId="164" fontId="12" fillId="0" borderId="20" xfId="1" applyNumberFormat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165" fontId="19" fillId="0" borderId="0" xfId="1" applyNumberFormat="1" applyFont="1" applyFill="1" applyBorder="1" applyAlignment="1">
      <alignment horizontal="right"/>
    </xf>
    <xf numFmtId="165" fontId="19" fillId="0" borderId="0" xfId="1" applyNumberFormat="1" applyFont="1" applyFill="1" applyBorder="1" applyAlignment="1">
      <alignment horizontal="center"/>
    </xf>
    <xf numFmtId="2" fontId="13" fillId="0" borderId="0" xfId="1" applyNumberFormat="1" applyFont="1" applyFill="1" applyBorder="1" applyAlignment="1">
      <alignment horizontal="center"/>
    </xf>
    <xf numFmtId="0" fontId="12" fillId="7" borderId="39" xfId="1" applyFont="1" applyFill="1" applyBorder="1" applyAlignment="1">
      <alignment horizontal="center"/>
    </xf>
    <xf numFmtId="164" fontId="19" fillId="0" borderId="1" xfId="1" applyNumberFormat="1" applyFont="1" applyBorder="1" applyAlignment="1">
      <alignment horizontal="center"/>
    </xf>
    <xf numFmtId="0" fontId="19" fillId="0" borderId="1" xfId="1" quotePrefix="1" applyFont="1" applyBorder="1" applyAlignment="1">
      <alignment horizontal="center"/>
    </xf>
    <xf numFmtId="2" fontId="21" fillId="0" borderId="0" xfId="1" quotePrefix="1" applyNumberFormat="1" applyFont="1" applyBorder="1" applyAlignment="1">
      <alignment horizontal="center"/>
    </xf>
    <xf numFmtId="0" fontId="12" fillId="0" borderId="41" xfId="1" applyFont="1" applyBorder="1" applyAlignment="1">
      <alignment vertical="center"/>
    </xf>
    <xf numFmtId="0" fontId="12" fillId="0" borderId="42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12" fillId="0" borderId="31" xfId="1" applyFont="1" applyBorder="1" applyAlignment="1">
      <alignment horizontal="right" vertical="center"/>
    </xf>
    <xf numFmtId="164" fontId="12" fillId="0" borderId="0" xfId="1" applyNumberFormat="1" applyFont="1" applyBorder="1" applyAlignment="1">
      <alignment horizontal="center"/>
    </xf>
    <xf numFmtId="165" fontId="12" fillId="0" borderId="0" xfId="1" applyNumberFormat="1" applyFont="1" applyBorder="1" applyAlignment="1">
      <alignment horizontal="center"/>
    </xf>
    <xf numFmtId="0" fontId="12" fillId="0" borderId="0" xfId="1" quotePrefix="1" applyFont="1" applyBorder="1" applyAlignment="1">
      <alignment horizontal="center"/>
    </xf>
    <xf numFmtId="2" fontId="13" fillId="0" borderId="0" xfId="1" quotePrefix="1" applyNumberFormat="1" applyFont="1" applyBorder="1" applyAlignment="1">
      <alignment horizontal="center"/>
    </xf>
    <xf numFmtId="0" fontId="12" fillId="0" borderId="2" xfId="1" applyFont="1" applyBorder="1" applyAlignment="1">
      <alignment horizontal="left" vertical="center"/>
    </xf>
    <xf numFmtId="0" fontId="12" fillId="0" borderId="5" xfId="1" applyFont="1" applyBorder="1" applyAlignment="1">
      <alignment vertical="center"/>
    </xf>
    <xf numFmtId="0" fontId="12" fillId="0" borderId="4" xfId="1" applyFont="1" applyBorder="1" applyAlignment="1">
      <alignment vertical="center"/>
    </xf>
    <xf numFmtId="0" fontId="12" fillId="0" borderId="2" xfId="1" applyFont="1" applyBorder="1" applyAlignment="1">
      <alignment horizontal="right" vertical="center"/>
    </xf>
    <xf numFmtId="0" fontId="12" fillId="0" borderId="2" xfId="1" applyFont="1" applyBorder="1" applyAlignment="1">
      <alignment horizontal="left"/>
    </xf>
    <xf numFmtId="10" fontId="12" fillId="6" borderId="0" xfId="1" applyNumberFormat="1" applyFont="1" applyFill="1" applyBorder="1" applyAlignment="1">
      <alignment horizontal="center"/>
    </xf>
    <xf numFmtId="0" fontId="12" fillId="0" borderId="1" xfId="1" applyFont="1" applyBorder="1"/>
    <xf numFmtId="0" fontId="12" fillId="6" borderId="0" xfId="1" applyFont="1" applyFill="1" applyAlignment="1">
      <alignment horizontal="center"/>
    </xf>
    <xf numFmtId="3" fontId="19" fillId="7" borderId="1" xfId="1" applyNumberFormat="1" applyFont="1" applyFill="1" applyBorder="1" applyAlignment="1">
      <alignment horizontal="center" vertical="center"/>
    </xf>
    <xf numFmtId="164" fontId="12" fillId="7" borderId="1" xfId="1" applyNumberFormat="1" applyFont="1" applyFill="1" applyBorder="1" applyAlignment="1">
      <alignment horizontal="center" vertical="center"/>
    </xf>
    <xf numFmtId="165" fontId="14" fillId="7" borderId="1" xfId="1" applyNumberFormat="1" applyFont="1" applyFill="1" applyBorder="1" applyAlignment="1">
      <alignment horizontal="center" vertical="center"/>
    </xf>
    <xf numFmtId="0" fontId="12" fillId="6" borderId="29" xfId="1" applyFont="1" applyFill="1" applyBorder="1" applyAlignment="1">
      <alignment horizontal="left"/>
    </xf>
    <xf numFmtId="165" fontId="17" fillId="7" borderId="1" xfId="1" applyNumberFormat="1" applyFont="1" applyFill="1" applyBorder="1" applyAlignment="1">
      <alignment horizontal="center"/>
    </xf>
    <xf numFmtId="0" fontId="16" fillId="7" borderId="23" xfId="1" applyFont="1" applyFill="1" applyBorder="1" applyAlignment="1">
      <alignment horizontal="center"/>
    </xf>
    <xf numFmtId="0" fontId="19" fillId="7" borderId="31" xfId="1" applyFont="1" applyFill="1" applyBorder="1" applyAlignment="1"/>
    <xf numFmtId="0" fontId="19" fillId="7" borderId="26" xfId="1" applyFont="1" applyFill="1" applyBorder="1" applyAlignment="1"/>
    <xf numFmtId="0" fontId="19" fillId="7" borderId="41" xfId="1" applyFont="1" applyFill="1" applyBorder="1" applyAlignment="1"/>
    <xf numFmtId="0" fontId="19" fillId="7" borderId="42" xfId="1" applyFont="1" applyFill="1" applyBorder="1" applyAlignment="1"/>
    <xf numFmtId="0" fontId="17" fillId="7" borderId="22" xfId="1" applyFont="1" applyFill="1" applyBorder="1"/>
    <xf numFmtId="164" fontId="23" fillId="0" borderId="0" xfId="1" applyNumberFormat="1" applyFont="1" applyBorder="1" applyAlignment="1">
      <alignment horizontal="center" vertical="center"/>
    </xf>
    <xf numFmtId="164" fontId="12" fillId="0" borderId="0" xfId="1" applyNumberFormat="1" applyFont="1" applyBorder="1" applyAlignment="1">
      <alignment horizontal="center" vertical="center"/>
    </xf>
    <xf numFmtId="10" fontId="12" fillId="6" borderId="0" xfId="1" applyNumberFormat="1" applyFont="1" applyFill="1" applyBorder="1" applyAlignment="1">
      <alignment horizontal="center" vertical="center"/>
    </xf>
    <xf numFmtId="165" fontId="12" fillId="0" borderId="0" xfId="1" applyNumberFormat="1" applyFont="1" applyBorder="1" applyAlignment="1">
      <alignment horizontal="center" vertical="center"/>
    </xf>
    <xf numFmtId="0" fontId="12" fillId="6" borderId="0" xfId="1" applyFont="1" applyFill="1" applyBorder="1" applyAlignment="1">
      <alignment horizontal="left" vertical="center"/>
    </xf>
    <xf numFmtId="9" fontId="20" fillId="0" borderId="0" xfId="1" applyNumberFormat="1" applyFont="1" applyFill="1" applyBorder="1" applyAlignment="1">
      <alignment horizontal="right" vertical="center"/>
    </xf>
    <xf numFmtId="9" fontId="20" fillId="0" borderId="0" xfId="1" applyNumberFormat="1" applyFont="1" applyFill="1" applyBorder="1" applyAlignment="1">
      <alignment horizontal="center" vertical="center"/>
    </xf>
    <xf numFmtId="2" fontId="12" fillId="0" borderId="1" xfId="1" applyNumberFormat="1" applyFont="1" applyFill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9" fontId="12" fillId="6" borderId="29" xfId="1" applyNumberFormat="1" applyFont="1" applyFill="1" applyBorder="1" applyAlignment="1">
      <alignment horizontal="left"/>
    </xf>
    <xf numFmtId="2" fontId="25" fillId="0" borderId="1" xfId="1" applyNumberFormat="1" applyFont="1" applyFill="1" applyBorder="1" applyAlignment="1">
      <alignment horizontal="center"/>
    </xf>
    <xf numFmtId="0" fontId="16" fillId="7" borderId="34" xfId="1" applyFont="1" applyFill="1" applyBorder="1" applyAlignment="1">
      <alignment horizontal="center"/>
    </xf>
    <xf numFmtId="0" fontId="19" fillId="0" borderId="0" xfId="1" applyFont="1" applyFill="1" applyBorder="1" applyAlignment="1">
      <alignment horizontal="center"/>
    </xf>
    <xf numFmtId="0" fontId="12" fillId="0" borderId="0" xfId="1" quotePrefix="1" applyFont="1" applyBorder="1" applyAlignment="1">
      <alignment horizontal="left"/>
    </xf>
    <xf numFmtId="0" fontId="12" fillId="0" borderId="0" xfId="1" applyFont="1" applyFill="1" applyBorder="1" applyAlignment="1">
      <alignment horizontal="right"/>
    </xf>
    <xf numFmtId="0" fontId="12" fillId="0" borderId="0" xfId="1" applyFont="1" applyFill="1" applyBorder="1" applyAlignment="1">
      <alignment horizontal="center"/>
    </xf>
    <xf numFmtId="0" fontId="19" fillId="0" borderId="5" xfId="1" applyFont="1" applyFill="1" applyBorder="1" applyAlignment="1">
      <alignment horizontal="left" vertical="center"/>
    </xf>
    <xf numFmtId="0" fontId="19" fillId="0" borderId="19" xfId="1" applyFont="1" applyFill="1" applyBorder="1" applyAlignment="1">
      <alignment horizontal="left" vertical="center"/>
    </xf>
    <xf numFmtId="0" fontId="12" fillId="0" borderId="9" xfId="1" applyFont="1" applyFill="1" applyBorder="1" applyAlignment="1">
      <alignment horizontal="left" vertical="center"/>
    </xf>
    <xf numFmtId="0" fontId="12" fillId="0" borderId="4" xfId="1" applyFont="1" applyBorder="1"/>
    <xf numFmtId="0" fontId="12" fillId="0" borderId="1" xfId="1" applyFont="1" applyFill="1" applyBorder="1" applyAlignment="1">
      <alignment horizontal="left" vertical="center"/>
    </xf>
    <xf numFmtId="0" fontId="12" fillId="0" borderId="43" xfId="1" applyFont="1" applyFill="1" applyBorder="1" applyAlignment="1">
      <alignment horizontal="left" vertical="center"/>
    </xf>
    <xf numFmtId="0" fontId="19" fillId="0" borderId="1" xfId="1" applyFont="1" applyFill="1" applyBorder="1" applyAlignment="1">
      <alignment horizontal="left" vertical="center"/>
    </xf>
    <xf numFmtId="0" fontId="19" fillId="0" borderId="52" xfId="1" applyFont="1" applyFill="1" applyBorder="1" applyAlignment="1">
      <alignment horizontal="center"/>
    </xf>
    <xf numFmtId="0" fontId="19" fillId="0" borderId="9" xfId="1" applyFont="1" applyFill="1" applyBorder="1"/>
    <xf numFmtId="0" fontId="26" fillId="0" borderId="7" xfId="1" applyFont="1" applyFill="1" applyBorder="1" applyAlignment="1">
      <alignment vertical="center"/>
    </xf>
    <xf numFmtId="0" fontId="26" fillId="0" borderId="45" xfId="1" applyFont="1" applyFill="1" applyBorder="1" applyAlignment="1">
      <alignment vertical="center"/>
    </xf>
    <xf numFmtId="0" fontId="26" fillId="0" borderId="46" xfId="1" applyFont="1" applyFill="1" applyBorder="1" applyAlignment="1">
      <alignment vertical="center"/>
    </xf>
    <xf numFmtId="0" fontId="26" fillId="0" borderId="47" xfId="1" applyFont="1" applyFill="1" applyBorder="1" applyAlignment="1">
      <alignment horizontal="left" vertical="center"/>
    </xf>
    <xf numFmtId="0" fontId="19" fillId="0" borderId="53" xfId="1" applyFont="1" applyFill="1" applyBorder="1" applyAlignment="1">
      <alignment horizontal="center"/>
    </xf>
    <xf numFmtId="0" fontId="12" fillId="0" borderId="42" xfId="1" applyFont="1" applyBorder="1" applyAlignment="1">
      <alignment horizontal="center"/>
    </xf>
    <xf numFmtId="0" fontId="12" fillId="0" borderId="53" xfId="1" applyFont="1" applyBorder="1" applyAlignment="1">
      <alignment horizontal="center"/>
    </xf>
    <xf numFmtId="165" fontId="19" fillId="0" borderId="53" xfId="1" applyNumberFormat="1" applyFont="1" applyFill="1" applyBorder="1" applyAlignment="1">
      <alignment horizontal="center"/>
    </xf>
    <xf numFmtId="0" fontId="19" fillId="0" borderId="22" xfId="1" applyFont="1" applyFill="1" applyBorder="1" applyAlignment="1">
      <alignment horizontal="center"/>
    </xf>
    <xf numFmtId="0" fontId="19" fillId="0" borderId="23" xfId="1" applyFont="1" applyFill="1" applyBorder="1" applyAlignment="1">
      <alignment horizontal="center"/>
    </xf>
    <xf numFmtId="0" fontId="17" fillId="0" borderId="26" xfId="1" applyFont="1" applyFill="1" applyBorder="1" applyAlignment="1">
      <alignment horizontal="left" vertical="center" wrapText="1"/>
    </xf>
    <xf numFmtId="0" fontId="12" fillId="0" borderId="0" xfId="1" applyFont="1" applyAlignment="1">
      <alignment vertical="top"/>
    </xf>
    <xf numFmtId="0" fontId="17" fillId="0" borderId="54" xfId="1" applyFont="1" applyFill="1" applyBorder="1" applyAlignment="1">
      <alignment horizontal="center" vertical="center" wrapText="1"/>
    </xf>
    <xf numFmtId="0" fontId="19" fillId="0" borderId="54" xfId="1" applyFont="1" applyFill="1" applyBorder="1" applyAlignment="1">
      <alignment horizontal="center" vertical="center" wrapText="1"/>
    </xf>
    <xf numFmtId="0" fontId="19" fillId="0" borderId="54" xfId="1" applyFont="1" applyBorder="1" applyAlignment="1">
      <alignment horizontal="center" vertical="center" wrapText="1"/>
    </xf>
    <xf numFmtId="0" fontId="19" fillId="0" borderId="55" xfId="1" applyFont="1" applyFill="1" applyBorder="1" applyAlignment="1">
      <alignment horizontal="center" vertical="center" wrapText="1"/>
    </xf>
    <xf numFmtId="165" fontId="16" fillId="0" borderId="54" xfId="1" applyNumberFormat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/>
    </xf>
    <xf numFmtId="2" fontId="28" fillId="0" borderId="0" xfId="1" applyNumberFormat="1" applyFont="1" applyFill="1" applyBorder="1" applyAlignment="1">
      <alignment horizontal="center" vertical="center"/>
    </xf>
    <xf numFmtId="0" fontId="17" fillId="0" borderId="17" xfId="1" applyFont="1" applyBorder="1" applyAlignment="1">
      <alignment vertical="center" wrapText="1"/>
    </xf>
    <xf numFmtId="0" fontId="17" fillId="0" borderId="28" xfId="1" applyFont="1" applyFill="1" applyBorder="1" applyAlignment="1">
      <alignment horizontal="left" vertical="center" wrapText="1"/>
    </xf>
    <xf numFmtId="2" fontId="29" fillId="8" borderId="25" xfId="1" applyNumberFormat="1" applyFont="1" applyFill="1" applyBorder="1" applyAlignment="1">
      <alignment horizontal="center" vertical="center"/>
    </xf>
    <xf numFmtId="0" fontId="19" fillId="0" borderId="0" xfId="1" applyFont="1" applyFill="1" applyAlignment="1">
      <alignment horizontal="left"/>
    </xf>
    <xf numFmtId="0" fontId="19" fillId="0" borderId="0" xfId="1" applyFont="1" applyFill="1"/>
    <xf numFmtId="9" fontId="19" fillId="0" borderId="0" xfId="1" applyNumberFormat="1" applyFont="1" applyFill="1" applyBorder="1" applyAlignment="1">
      <alignment horizontal="center"/>
    </xf>
    <xf numFmtId="0" fontId="19" fillId="0" borderId="0" xfId="1" quotePrefix="1" applyFont="1" applyAlignment="1">
      <alignment horizontal="right"/>
    </xf>
    <xf numFmtId="0" fontId="19" fillId="0" borderId="0" xfId="1" applyFont="1"/>
    <xf numFmtId="0" fontId="30" fillId="0" borderId="0" xfId="1" applyFont="1" applyAlignment="1">
      <alignment vertical="center"/>
    </xf>
    <xf numFmtId="0" fontId="30" fillId="0" borderId="0" xfId="1" applyFont="1" applyAlignment="1">
      <alignment horizontal="center" vertical="center"/>
    </xf>
    <xf numFmtId="165" fontId="30" fillId="0" borderId="0" xfId="1" applyNumberFormat="1" applyFont="1" applyAlignment="1">
      <alignment horizontal="center" vertical="center"/>
    </xf>
    <xf numFmtId="0" fontId="30" fillId="0" borderId="0" xfId="1" applyFont="1" applyAlignment="1">
      <alignment horizontal="left" vertical="center"/>
    </xf>
    <xf numFmtId="0" fontId="30" fillId="0" borderId="0" xfId="1" applyFont="1" applyAlignment="1">
      <alignment horizontal="right" vertical="center"/>
    </xf>
    <xf numFmtId="2" fontId="31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9" fontId="19" fillId="9" borderId="36" xfId="1" applyNumberFormat="1" applyFont="1" applyFill="1" applyBorder="1" applyAlignment="1">
      <alignment horizontal="center"/>
    </xf>
    <xf numFmtId="0" fontId="16" fillId="9" borderId="8" xfId="1" quotePrefix="1" applyFont="1" applyFill="1" applyBorder="1" applyAlignment="1">
      <alignment horizontal="center"/>
    </xf>
    <xf numFmtId="0" fontId="22" fillId="9" borderId="11" xfId="1" quotePrefix="1" applyFont="1" applyFill="1" applyBorder="1" applyAlignment="1">
      <alignment horizontal="center"/>
    </xf>
    <xf numFmtId="0" fontId="16" fillId="9" borderId="11" xfId="1" quotePrefix="1" applyFont="1" applyFill="1" applyBorder="1" applyAlignment="1">
      <alignment horizontal="center"/>
    </xf>
    <xf numFmtId="0" fontId="16" fillId="9" borderId="13" xfId="1" quotePrefix="1" applyFont="1" applyFill="1" applyBorder="1" applyAlignment="1">
      <alignment horizontal="center"/>
    </xf>
    <xf numFmtId="0" fontId="12" fillId="9" borderId="8" xfId="1" applyFont="1" applyFill="1" applyBorder="1" applyAlignment="1">
      <alignment horizontal="center"/>
    </xf>
    <xf numFmtId="0" fontId="12" fillId="9" borderId="11" xfId="1" applyFont="1" applyFill="1" applyBorder="1" applyAlignment="1">
      <alignment horizontal="center"/>
    </xf>
    <xf numFmtId="0" fontId="12" fillId="9" borderId="13" xfId="1" applyFont="1" applyFill="1" applyBorder="1" applyAlignment="1">
      <alignment horizontal="center"/>
    </xf>
    <xf numFmtId="9" fontId="12" fillId="9" borderId="10" xfId="1" applyNumberFormat="1" applyFont="1" applyFill="1" applyBorder="1" applyAlignment="1">
      <alignment horizontal="center"/>
    </xf>
    <xf numFmtId="9" fontId="12" fillId="9" borderId="36" xfId="1" applyNumberFormat="1" applyFont="1" applyFill="1" applyBorder="1" applyAlignment="1">
      <alignment horizontal="center"/>
    </xf>
    <xf numFmtId="9" fontId="12" fillId="9" borderId="36" xfId="1" applyNumberFormat="1" applyFont="1" applyFill="1" applyBorder="1" applyAlignment="1">
      <alignment horizontal="center" vertical="center"/>
    </xf>
    <xf numFmtId="0" fontId="29" fillId="8" borderId="57" xfId="1" applyFont="1" applyFill="1" applyBorder="1" applyAlignment="1">
      <alignment horizontal="center" vertical="center"/>
    </xf>
    <xf numFmtId="0" fontId="29" fillId="8" borderId="56" xfId="1" applyFont="1" applyFill="1" applyBorder="1" applyAlignment="1">
      <alignment horizontal="center" vertical="center"/>
    </xf>
    <xf numFmtId="0" fontId="29" fillId="8" borderId="27" xfId="1" applyFont="1" applyFill="1" applyBorder="1" applyAlignment="1">
      <alignment horizontal="center" vertical="center"/>
    </xf>
    <xf numFmtId="0" fontId="17" fillId="0" borderId="40" xfId="1" applyFont="1" applyFill="1" applyBorder="1" applyAlignment="1">
      <alignment horizontal="left" vertical="center"/>
    </xf>
    <xf numFmtId="0" fontId="17" fillId="0" borderId="33" xfId="1" applyFont="1" applyFill="1" applyBorder="1" applyAlignment="1">
      <alignment horizontal="left" vertical="center"/>
    </xf>
    <xf numFmtId="0" fontId="17" fillId="0" borderId="15" xfId="1" applyFont="1" applyFill="1" applyBorder="1" applyAlignment="1">
      <alignment horizontal="left" vertical="center" wrapText="1"/>
    </xf>
    <xf numFmtId="0" fontId="17" fillId="0" borderId="28" xfId="1" applyFont="1" applyFill="1" applyBorder="1" applyAlignment="1">
      <alignment horizontal="left" vertical="center" wrapText="1"/>
    </xf>
    <xf numFmtId="0" fontId="17" fillId="0" borderId="40" xfId="1" applyFont="1" applyFill="1" applyBorder="1" applyAlignment="1">
      <alignment horizontal="left" vertical="center" wrapText="1"/>
    </xf>
    <xf numFmtId="0" fontId="17" fillId="0" borderId="21" xfId="1" applyFont="1" applyFill="1" applyBorder="1" applyAlignment="1">
      <alignment horizontal="left" vertical="center" wrapText="1"/>
    </xf>
    <xf numFmtId="0" fontId="17" fillId="0" borderId="26" xfId="1" applyFont="1" applyFill="1" applyBorder="1" applyAlignment="1">
      <alignment horizontal="left" vertical="center" wrapText="1"/>
    </xf>
    <xf numFmtId="0" fontId="17" fillId="0" borderId="33" xfId="1" applyFont="1" applyFill="1" applyBorder="1" applyAlignment="1">
      <alignment horizontal="left" vertical="center" wrapText="1"/>
    </xf>
    <xf numFmtId="0" fontId="19" fillId="0" borderId="4" xfId="1" applyFont="1" applyFill="1" applyBorder="1" applyAlignment="1">
      <alignment horizontal="left" vertical="center"/>
    </xf>
    <xf numFmtId="0" fontId="19" fillId="0" borderId="5" xfId="1" applyFont="1" applyFill="1" applyBorder="1" applyAlignment="1">
      <alignment horizontal="left" vertical="center"/>
    </xf>
    <xf numFmtId="0" fontId="19" fillId="0" borderId="2" xfId="1" applyFont="1" applyFill="1" applyBorder="1" applyAlignment="1">
      <alignment horizontal="left" vertical="center"/>
    </xf>
    <xf numFmtId="0" fontId="19" fillId="0" borderId="55" xfId="1" applyFont="1" applyBorder="1" applyAlignment="1">
      <alignment horizontal="center" vertical="center" wrapText="1"/>
    </xf>
    <xf numFmtId="0" fontId="1" fillId="0" borderId="45" xfId="1" applyBorder="1" applyAlignment="1">
      <alignment horizontal="center" vertical="center" wrapText="1"/>
    </xf>
    <xf numFmtId="0" fontId="19" fillId="0" borderId="42" xfId="1" applyFont="1" applyFill="1" applyBorder="1" applyAlignment="1">
      <alignment horizontal="center"/>
    </xf>
    <xf numFmtId="0" fontId="19" fillId="0" borderId="31" xfId="1" applyFont="1" applyFill="1" applyBorder="1" applyAlignment="1">
      <alignment horizontal="center"/>
    </xf>
    <xf numFmtId="0" fontId="12" fillId="0" borderId="44" xfId="1" applyFont="1" applyBorder="1" applyAlignment="1">
      <alignment horizontal="left" vertical="center"/>
    </xf>
    <xf numFmtId="0" fontId="12" fillId="0" borderId="43" xfId="1" applyFont="1" applyBorder="1" applyAlignment="1">
      <alignment horizontal="left" vertical="center"/>
    </xf>
    <xf numFmtId="0" fontId="12" fillId="0" borderId="35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9" fillId="0" borderId="51" xfId="1" applyFont="1" applyFill="1" applyBorder="1" applyAlignment="1">
      <alignment horizontal="left" vertical="center"/>
    </xf>
    <xf numFmtId="0" fontId="19" fillId="0" borderId="49" xfId="1" applyFont="1" applyFill="1" applyBorder="1" applyAlignment="1">
      <alignment horizontal="left" vertical="center"/>
    </xf>
    <xf numFmtId="0" fontId="17" fillId="7" borderId="38" xfId="1" applyFont="1" applyFill="1" applyBorder="1" applyAlignment="1">
      <alignment horizontal="left"/>
    </xf>
    <xf numFmtId="0" fontId="17" fillId="7" borderId="5" xfId="1" applyFont="1" applyFill="1" applyBorder="1" applyAlignment="1">
      <alignment horizontal="left"/>
    </xf>
    <xf numFmtId="0" fontId="17" fillId="7" borderId="3" xfId="1" applyFont="1" applyFill="1" applyBorder="1" applyAlignment="1">
      <alignment horizontal="left"/>
    </xf>
    <xf numFmtId="0" fontId="17" fillId="7" borderId="2" xfId="1" applyFont="1" applyFill="1" applyBorder="1" applyAlignment="1">
      <alignment horizontal="left"/>
    </xf>
    <xf numFmtId="0" fontId="12" fillId="0" borderId="4" xfId="1" applyFont="1" applyFill="1" applyBorder="1" applyAlignment="1">
      <alignment horizontal="left" vertical="center"/>
    </xf>
    <xf numFmtId="0" fontId="1" fillId="0" borderId="37" xfId="1" applyBorder="1" applyAlignment="1"/>
    <xf numFmtId="0" fontId="14" fillId="0" borderId="0" xfId="1" applyFont="1" applyAlignment="1">
      <alignment horizontal="center" vertical="center"/>
    </xf>
    <xf numFmtId="0" fontId="19" fillId="0" borderId="50" xfId="1" applyFont="1" applyFill="1" applyBorder="1" applyAlignment="1">
      <alignment horizontal="left" vertical="center"/>
    </xf>
    <xf numFmtId="0" fontId="19" fillId="0" borderId="3" xfId="1" applyFont="1" applyFill="1" applyBorder="1" applyAlignment="1">
      <alignment horizontal="left" vertical="center"/>
    </xf>
    <xf numFmtId="0" fontId="19" fillId="0" borderId="43" xfId="1" applyFont="1" applyFill="1" applyBorder="1" applyAlignment="1">
      <alignment horizontal="left" vertical="center"/>
    </xf>
    <xf numFmtId="0" fontId="19" fillId="0" borderId="48" xfId="1" applyFont="1" applyFill="1" applyBorder="1" applyAlignment="1">
      <alignment horizontal="left" vertical="center"/>
    </xf>
    <xf numFmtId="0" fontId="19" fillId="0" borderId="7" xfId="1" applyFont="1" applyFill="1" applyBorder="1" applyAlignment="1">
      <alignment horizontal="left" vertical="center"/>
    </xf>
    <xf numFmtId="0" fontId="19" fillId="0" borderId="9" xfId="1" applyFont="1" applyFill="1" applyBorder="1" applyAlignment="1">
      <alignment horizontal="left" vertical="center"/>
    </xf>
    <xf numFmtId="0" fontId="17" fillId="7" borderId="47" xfId="1" applyFont="1" applyFill="1" applyBorder="1" applyAlignment="1">
      <alignment horizontal="left"/>
    </xf>
    <xf numFmtId="0" fontId="17" fillId="7" borderId="46" xfId="1" applyFont="1" applyFill="1" applyBorder="1" applyAlignment="1">
      <alignment horizontal="left"/>
    </xf>
    <xf numFmtId="0" fontId="17" fillId="7" borderId="45" xfId="1" applyFont="1" applyFill="1" applyBorder="1" applyAlignment="1">
      <alignment horizontal="left"/>
    </xf>
    <xf numFmtId="0" fontId="12" fillId="0" borderId="38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2" fillId="0" borderId="21" xfId="1" applyFont="1" applyBorder="1" applyAlignment="1">
      <alignment horizontal="left" vertical="center"/>
    </xf>
    <xf numFmtId="0" fontId="12" fillId="0" borderId="33" xfId="1" applyFont="1" applyBorder="1" applyAlignment="1">
      <alignment horizontal="left" vertical="center"/>
    </xf>
    <xf numFmtId="0" fontId="17" fillId="7" borderId="15" xfId="1" applyFont="1" applyFill="1" applyBorder="1" applyAlignment="1">
      <alignment horizontal="left"/>
    </xf>
    <xf numFmtId="0" fontId="17" fillId="7" borderId="28" xfId="1" applyFont="1" applyFill="1" applyBorder="1" applyAlignment="1">
      <alignment horizontal="left"/>
    </xf>
    <xf numFmtId="0" fontId="17" fillId="7" borderId="40" xfId="1" applyFont="1" applyFill="1" applyBorder="1" applyAlignment="1">
      <alignment horizontal="left"/>
    </xf>
    <xf numFmtId="0" fontId="12" fillId="0" borderId="4" xfId="1" applyFont="1" applyBorder="1" applyAlignment="1">
      <alignment horizontal="left" vertical="center"/>
    </xf>
    <xf numFmtId="0" fontId="24" fillId="0" borderId="38" xfId="1" applyFont="1" applyBorder="1" applyAlignment="1">
      <alignment horizontal="left" vertical="center"/>
    </xf>
    <xf numFmtId="0" fontId="24" fillId="0" borderId="2" xfId="1" applyFont="1" applyBorder="1" applyAlignment="1">
      <alignment horizontal="left" vertical="center"/>
    </xf>
    <xf numFmtId="0" fontId="2" fillId="0" borderId="3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147320</xdr:rowOff>
    </xdr:from>
    <xdr:to>
      <xdr:col>7</xdr:col>
      <xdr:colOff>29847</xdr:colOff>
      <xdr:row>46</xdr:row>
      <xdr:rowOff>139804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2575192" y="6152248"/>
          <a:ext cx="373484" cy="5523867"/>
        </a:xfrm>
        <a:prstGeom prst="rightBrace">
          <a:avLst>
            <a:gd name="adj1" fmla="val 78333"/>
            <a:gd name="adj2" fmla="val 50000"/>
          </a:avLst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8</xdr:col>
      <xdr:colOff>0</xdr:colOff>
      <xdr:row>44</xdr:row>
      <xdr:rowOff>147320</xdr:rowOff>
    </xdr:from>
    <xdr:to>
      <xdr:col>20</xdr:col>
      <xdr:colOff>1037600</xdr:colOff>
      <xdr:row>46</xdr:row>
      <xdr:rowOff>187801</xdr:rowOff>
    </xdr:to>
    <xdr:sp macro="" textlink="">
      <xdr:nvSpPr>
        <xdr:cNvPr id="3" name="Geschweifte Klammer recht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1170369" y="3835951"/>
          <a:ext cx="421481" cy="10204460"/>
        </a:xfrm>
        <a:prstGeom prst="rightBrace">
          <a:avLst>
            <a:gd name="adj1" fmla="val 78333"/>
            <a:gd name="adj2" fmla="val 50000"/>
          </a:avLst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6</xdr:col>
      <xdr:colOff>22225</xdr:colOff>
      <xdr:row>3</xdr:row>
      <xdr:rowOff>101600</xdr:rowOff>
    </xdr:from>
    <xdr:to>
      <xdr:col>6</xdr:col>
      <xdr:colOff>1763373</xdr:colOff>
      <xdr:row>5</xdr:row>
      <xdr:rowOff>174569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31385" y="871220"/>
          <a:ext cx="765788" cy="45396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600">
              <a:latin typeface="Arial" panose="020B0604020202020204" pitchFamily="34" charset="0"/>
              <a:cs typeface="Arial" panose="020B0604020202020204" pitchFamily="34" charset="0"/>
            </a:rPr>
            <a:t>Campi di immissione</a:t>
          </a:r>
        </a:p>
      </xdr:txBody>
    </xdr:sp>
    <xdr:clientData/>
  </xdr:twoCellAnchor>
  <xdr:twoCellAnchor>
    <xdr:from>
      <xdr:col>4</xdr:col>
      <xdr:colOff>177800</xdr:colOff>
      <xdr:row>3</xdr:row>
      <xdr:rowOff>136525</xdr:rowOff>
    </xdr:from>
    <xdr:to>
      <xdr:col>5</xdr:col>
      <xdr:colOff>3354623</xdr:colOff>
      <xdr:row>4</xdr:row>
      <xdr:rowOff>76359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3317240" y="906145"/>
          <a:ext cx="1393743" cy="130334"/>
        </a:xfrm>
        <a:prstGeom prst="straightConnector1">
          <a:avLst/>
        </a:prstGeom>
        <a:ln w="25400">
          <a:solidFill>
            <a:srgbClr val="FF0000"/>
          </a:solidFill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877570</xdr:colOff>
      <xdr:row>6</xdr:row>
      <xdr:rowOff>0</xdr:rowOff>
    </xdr:from>
    <xdr:to>
      <xdr:col>6</xdr:col>
      <xdr:colOff>890270</xdr:colOff>
      <xdr:row>8</xdr:row>
      <xdr:rowOff>586107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495290" y="1341120"/>
          <a:ext cx="0" cy="570867"/>
        </a:xfrm>
        <a:prstGeom prst="straightConnector1">
          <a:avLst/>
        </a:prstGeom>
        <a:ln w="25400">
          <a:solidFill>
            <a:srgbClr val="FF0000"/>
          </a:solidFill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412115</xdr:colOff>
      <xdr:row>5</xdr:row>
      <xdr:rowOff>76200</xdr:rowOff>
    </xdr:from>
    <xdr:to>
      <xdr:col>5</xdr:col>
      <xdr:colOff>3343235</xdr:colOff>
      <xdr:row>35</xdr:row>
      <xdr:rowOff>288929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3551555" y="1226820"/>
          <a:ext cx="1155660" cy="5828669"/>
        </a:xfrm>
        <a:prstGeom prst="straightConnector1">
          <a:avLst/>
        </a:prstGeom>
        <a:ln w="25400">
          <a:solidFill>
            <a:srgbClr val="FF0000"/>
          </a:solidFill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</xdr:row>
      <xdr:rowOff>52705</xdr:rowOff>
    </xdr:from>
    <xdr:to>
      <xdr:col>5</xdr:col>
      <xdr:colOff>3275292</xdr:colOff>
      <xdr:row>17</xdr:row>
      <xdr:rowOff>243205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3924300" y="1203325"/>
          <a:ext cx="783552" cy="2423160"/>
        </a:xfrm>
        <a:prstGeom prst="straightConnector1">
          <a:avLst/>
        </a:prstGeom>
        <a:ln w="25400">
          <a:solidFill>
            <a:srgbClr val="FF0000"/>
          </a:solidFill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840740</xdr:colOff>
      <xdr:row>5</xdr:row>
      <xdr:rowOff>169334</xdr:rowOff>
    </xdr:from>
    <xdr:to>
      <xdr:col>6</xdr:col>
      <xdr:colOff>42334</xdr:colOff>
      <xdr:row>8</xdr:row>
      <xdr:rowOff>29211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656657" y="1862667"/>
          <a:ext cx="1572260" cy="48429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200">
              <a:latin typeface="Arial" panose="020B0604020202020204" pitchFamily="34" charset="0"/>
              <a:cs typeface="Arial" panose="020B0604020202020204" pitchFamily="34" charset="0"/>
            </a:rPr>
            <a:t>Campi di immissione</a:t>
          </a:r>
        </a:p>
      </xdr:txBody>
    </xdr:sp>
    <xdr:clientData/>
  </xdr:twoCellAnchor>
  <xdr:twoCellAnchor>
    <xdr:from>
      <xdr:col>4</xdr:col>
      <xdr:colOff>74083</xdr:colOff>
      <xdr:row>8</xdr:row>
      <xdr:rowOff>72814</xdr:rowOff>
    </xdr:from>
    <xdr:to>
      <xdr:col>4</xdr:col>
      <xdr:colOff>766637</xdr:colOff>
      <xdr:row>9</xdr:row>
      <xdr:rowOff>179917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9126643" y="2381674"/>
          <a:ext cx="692554" cy="320463"/>
        </a:xfrm>
        <a:prstGeom prst="straightConnector1">
          <a:avLst/>
        </a:prstGeom>
        <a:ln w="25400">
          <a:solidFill>
            <a:srgbClr val="FF0000"/>
          </a:solidFill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1004147</xdr:colOff>
      <xdr:row>8</xdr:row>
      <xdr:rowOff>77047</xdr:rowOff>
    </xdr:from>
    <xdr:to>
      <xdr:col>6</xdr:col>
      <xdr:colOff>208901</xdr:colOff>
      <xdr:row>9</xdr:row>
      <xdr:rowOff>179970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1268287" y="2385907"/>
          <a:ext cx="416334" cy="316283"/>
        </a:xfrm>
        <a:prstGeom prst="straightConnector1">
          <a:avLst/>
        </a:prstGeom>
        <a:ln w="25400">
          <a:solidFill>
            <a:srgbClr val="FF0000"/>
          </a:solidFill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80820~1\AppData\Local\Temp\Fabasoft\Work\20160129-STEP_2030-Kostenmethodik-Leitfaden_Version_1.1-Anhang_A2_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-Infrastrukturmassnahme"/>
      <sheetName val="CB_DATA_"/>
      <sheetName val="Bsp-Modulkosten"/>
    </sheetNames>
    <sheetDataSet>
      <sheetData sheetId="0">
        <row r="44">
          <cell r="L44">
            <v>971.25000000000011</v>
          </cell>
          <cell r="T44">
            <v>128.62135563350279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fitToPage="1"/>
  </sheetPr>
  <dimension ref="A1:V49"/>
  <sheetViews>
    <sheetView showGridLines="0" tabSelected="1" zoomScaleNormal="100" workbookViewId="0"/>
  </sheetViews>
  <sheetFormatPr baseColWidth="10" defaultColWidth="11.453125" defaultRowHeight="15.5"/>
  <cols>
    <col min="1" max="1" width="8.7265625" style="55" customWidth="1"/>
    <col min="2" max="2" width="24.453125" style="55" customWidth="1"/>
    <col min="3" max="3" width="28.26953125" style="55" customWidth="1"/>
    <col min="4" max="4" width="25.453125" style="55" customWidth="1"/>
    <col min="5" max="5" width="8.1796875" style="55" customWidth="1"/>
    <col min="6" max="6" width="50" style="55" customWidth="1"/>
    <col min="7" max="7" width="27.7265625" style="55" customWidth="1"/>
    <col min="8" max="8" width="4" style="55" customWidth="1"/>
    <col min="9" max="9" width="15.7265625" style="60" hidden="1" customWidth="1"/>
    <col min="10" max="10" width="6.453125" style="55" hidden="1" customWidth="1"/>
    <col min="11" max="11" width="8.54296875" style="55" customWidth="1"/>
    <col min="12" max="12" width="25.7265625" style="56" customWidth="1"/>
    <col min="13" max="13" width="5.26953125" style="59" customWidth="1"/>
    <col min="14" max="14" width="8.7265625" style="58" customWidth="1"/>
    <col min="15" max="16" width="15.7265625" style="57" customWidth="1"/>
    <col min="17" max="18" width="17.7265625" style="56" customWidth="1"/>
    <col min="19" max="21" width="15.7265625" style="56" customWidth="1"/>
    <col min="22" max="22" width="35.7265625" style="55" customWidth="1"/>
    <col min="23" max="23" width="78.81640625" style="55" customWidth="1"/>
    <col min="24" max="16384" width="11.453125" style="55"/>
  </cols>
  <sheetData>
    <row r="1" spans="1:21" ht="10" customHeight="1"/>
    <row r="2" spans="1:21" s="201" customFormat="1" ht="30" customHeight="1">
      <c r="A2" s="207" t="s">
        <v>108</v>
      </c>
      <c r="I2" s="206"/>
      <c r="L2" s="202"/>
      <c r="M2" s="205"/>
      <c r="N2" s="204"/>
      <c r="O2" s="203"/>
      <c r="P2" s="203"/>
      <c r="Q2" s="202"/>
      <c r="R2" s="202"/>
      <c r="S2" s="202"/>
      <c r="T2" s="202"/>
      <c r="U2" s="202"/>
    </row>
    <row r="3" spans="1:21" s="201" customFormat="1" ht="25" customHeight="1" thickBot="1">
      <c r="A3" s="201" t="s">
        <v>113</v>
      </c>
      <c r="I3" s="206"/>
      <c r="L3" s="202"/>
      <c r="M3" s="205"/>
      <c r="N3" s="204"/>
      <c r="O3" s="203"/>
      <c r="P3" s="203"/>
      <c r="Q3" s="202"/>
      <c r="R3" s="202"/>
      <c r="S3" s="202"/>
      <c r="T3" s="202"/>
      <c r="U3" s="202"/>
    </row>
    <row r="4" spans="1:21" ht="20.149999999999999" customHeight="1" thickTop="1" thickBot="1">
      <c r="A4" s="200" t="s">
        <v>100</v>
      </c>
      <c r="B4" s="199"/>
      <c r="C4" s="199" t="s">
        <v>44</v>
      </c>
      <c r="D4" s="208">
        <v>0.3</v>
      </c>
      <c r="E4" s="197"/>
      <c r="F4" s="197"/>
      <c r="N4" s="196"/>
    </row>
    <row r="5" spans="1:21" ht="20.149999999999999" customHeight="1" thickTop="1">
      <c r="A5" s="200"/>
      <c r="B5" s="199"/>
      <c r="C5" s="199"/>
      <c r="D5" s="198"/>
      <c r="E5" s="197"/>
      <c r="F5" s="197"/>
      <c r="N5" s="196"/>
    </row>
    <row r="6" spans="1:21" ht="20.149999999999999" customHeight="1">
      <c r="A6" s="200"/>
      <c r="B6" s="199"/>
      <c r="C6" s="199"/>
      <c r="D6" s="198"/>
      <c r="E6" s="197"/>
      <c r="F6" s="197"/>
      <c r="N6" s="196"/>
    </row>
    <row r="7" spans="1:21" ht="16" thickBot="1"/>
    <row r="8" spans="1:21" ht="35.15" customHeight="1" thickBot="1">
      <c r="A8" s="219" t="s">
        <v>107</v>
      </c>
      <c r="B8" s="220"/>
      <c r="C8" s="220"/>
      <c r="D8" s="220"/>
      <c r="E8" s="220"/>
      <c r="F8" s="220"/>
      <c r="G8" s="221"/>
      <c r="I8" s="195" t="s">
        <v>106</v>
      </c>
      <c r="L8" s="219" t="s">
        <v>105</v>
      </c>
      <c r="M8" s="220"/>
      <c r="N8" s="220"/>
      <c r="O8" s="220"/>
      <c r="P8" s="220"/>
      <c r="Q8" s="220"/>
      <c r="R8" s="220"/>
      <c r="S8" s="220"/>
      <c r="T8" s="220"/>
      <c r="U8" s="220"/>
    </row>
    <row r="9" spans="1:21" s="185" customFormat="1" ht="49.5" customHeight="1">
      <c r="A9" s="224" t="s">
        <v>104</v>
      </c>
      <c r="B9" s="225"/>
      <c r="C9" s="225"/>
      <c r="D9" s="226"/>
      <c r="E9" s="194"/>
      <c r="F9" s="222" t="s">
        <v>103</v>
      </c>
      <c r="G9" s="193" t="s">
        <v>102</v>
      </c>
      <c r="I9" s="192"/>
      <c r="L9" s="191" t="s">
        <v>101</v>
      </c>
      <c r="M9" s="233" t="s">
        <v>100</v>
      </c>
      <c r="N9" s="234"/>
      <c r="O9" s="190" t="s">
        <v>99</v>
      </c>
      <c r="P9" s="190" t="s">
        <v>98</v>
      </c>
      <c r="Q9" s="187" t="s">
        <v>97</v>
      </c>
      <c r="R9" s="189" t="s">
        <v>96</v>
      </c>
      <c r="S9" s="188" t="s">
        <v>95</v>
      </c>
      <c r="T9" s="187" t="s">
        <v>10</v>
      </c>
      <c r="U9" s="186" t="s">
        <v>11</v>
      </c>
    </row>
    <row r="10" spans="1:21" ht="20.5" thickBot="1">
      <c r="A10" s="227"/>
      <c r="B10" s="228"/>
      <c r="C10" s="228"/>
      <c r="D10" s="229"/>
      <c r="E10" s="184"/>
      <c r="F10" s="223"/>
      <c r="G10" s="183" t="s">
        <v>13</v>
      </c>
      <c r="I10" s="117"/>
      <c r="L10" s="182" t="s">
        <v>13</v>
      </c>
      <c r="M10" s="235"/>
      <c r="N10" s="236"/>
      <c r="O10" s="181" t="s">
        <v>13</v>
      </c>
      <c r="P10" s="181" t="s">
        <v>13</v>
      </c>
      <c r="Q10" s="180"/>
      <c r="R10" s="179"/>
      <c r="S10" s="178" t="s">
        <v>13</v>
      </c>
      <c r="T10" s="178" t="s">
        <v>13</v>
      </c>
      <c r="U10" s="178"/>
    </row>
    <row r="11" spans="1:21" ht="16" thickBot="1">
      <c r="A11" s="177" t="s">
        <v>94</v>
      </c>
      <c r="B11" s="176"/>
      <c r="C11" s="176"/>
      <c r="D11" s="175"/>
      <c r="E11" s="174"/>
      <c r="F11" s="173"/>
      <c r="G11" s="172"/>
      <c r="I11" s="117"/>
      <c r="L11" s="164"/>
      <c r="M11" s="163"/>
      <c r="N11" s="162"/>
      <c r="O11" s="116"/>
      <c r="P11" s="116"/>
      <c r="Q11" s="161"/>
      <c r="R11" s="161"/>
      <c r="S11" s="161"/>
      <c r="T11" s="161"/>
      <c r="U11" s="161"/>
    </row>
    <row r="12" spans="1:21" ht="20.149999999999999" customHeight="1" thickTop="1">
      <c r="A12" s="166" t="s">
        <v>93</v>
      </c>
      <c r="B12" s="230" t="s">
        <v>92</v>
      </c>
      <c r="C12" s="231"/>
      <c r="D12" s="232"/>
      <c r="E12" s="165"/>
      <c r="F12" s="165"/>
      <c r="G12" s="213">
        <v>100</v>
      </c>
      <c r="I12" s="117"/>
      <c r="L12" s="164"/>
      <c r="M12" s="163"/>
      <c r="N12" s="162"/>
      <c r="O12" s="116"/>
      <c r="P12" s="116"/>
      <c r="Q12" s="161"/>
      <c r="R12" s="161"/>
      <c r="S12" s="161"/>
      <c r="T12" s="161"/>
      <c r="U12" s="161"/>
    </row>
    <row r="13" spans="1:21" ht="20.149999999999999" customHeight="1">
      <c r="A13" s="166" t="s">
        <v>91</v>
      </c>
      <c r="B13" s="230" t="s">
        <v>90</v>
      </c>
      <c r="C13" s="231"/>
      <c r="D13" s="232"/>
      <c r="E13" s="165"/>
      <c r="F13" s="165"/>
      <c r="G13" s="214">
        <v>45</v>
      </c>
      <c r="I13" s="117"/>
      <c r="L13" s="164"/>
      <c r="M13" s="163"/>
      <c r="N13" s="162"/>
      <c r="O13" s="116"/>
      <c r="P13" s="116"/>
      <c r="Q13" s="161"/>
      <c r="R13" s="161"/>
      <c r="S13" s="161"/>
      <c r="T13" s="161"/>
      <c r="U13" s="161"/>
    </row>
    <row r="14" spans="1:21" ht="20.149999999999999" customHeight="1">
      <c r="A14" s="166" t="s">
        <v>89</v>
      </c>
      <c r="B14" s="171" t="s">
        <v>88</v>
      </c>
      <c r="C14" s="169" t="s">
        <v>87</v>
      </c>
      <c r="D14" s="169" t="s">
        <v>86</v>
      </c>
      <c r="E14" s="170" t="s">
        <v>85</v>
      </c>
      <c r="G14" s="214">
        <v>500</v>
      </c>
      <c r="I14" s="117"/>
      <c r="L14" s="164"/>
      <c r="M14" s="163"/>
      <c r="N14" s="162"/>
      <c r="O14" s="116"/>
      <c r="P14" s="116"/>
      <c r="Q14" s="161"/>
      <c r="R14" s="161"/>
      <c r="S14" s="161"/>
      <c r="T14" s="161"/>
      <c r="U14" s="161"/>
    </row>
    <row r="15" spans="1:21">
      <c r="A15" s="241" t="s">
        <v>84</v>
      </c>
      <c r="B15" s="250" t="s">
        <v>83</v>
      </c>
      <c r="C15" s="251"/>
      <c r="D15" s="252"/>
      <c r="E15" s="169" t="s">
        <v>82</v>
      </c>
      <c r="F15" s="168"/>
      <c r="G15" s="214">
        <f>G14*0.15</f>
        <v>75</v>
      </c>
      <c r="I15" s="117"/>
      <c r="L15" s="164"/>
      <c r="M15" s="163"/>
      <c r="N15" s="162"/>
      <c r="O15" s="116"/>
      <c r="P15" s="116"/>
      <c r="Q15" s="161"/>
      <c r="R15" s="161"/>
      <c r="S15" s="161"/>
      <c r="T15" s="161"/>
      <c r="U15" s="161"/>
    </row>
    <row r="16" spans="1:21">
      <c r="A16" s="242"/>
      <c r="B16" s="253"/>
      <c r="C16" s="254"/>
      <c r="D16" s="255"/>
      <c r="E16" s="167" t="s">
        <v>81</v>
      </c>
      <c r="G16" s="214">
        <f>G14*0.02</f>
        <v>10</v>
      </c>
      <c r="I16" s="117"/>
      <c r="L16" s="164"/>
      <c r="M16" s="163"/>
      <c r="N16" s="162"/>
      <c r="O16" s="116"/>
      <c r="P16" s="116"/>
      <c r="Q16" s="161"/>
      <c r="R16" s="161"/>
      <c r="S16" s="161"/>
      <c r="T16" s="161"/>
      <c r="U16" s="161"/>
    </row>
    <row r="17" spans="1:21" ht="20.149999999999999" customHeight="1" thickBot="1">
      <c r="A17" s="166" t="s">
        <v>80</v>
      </c>
      <c r="B17" s="230" t="s">
        <v>79</v>
      </c>
      <c r="C17" s="231"/>
      <c r="D17" s="232"/>
      <c r="E17" s="165"/>
      <c r="F17" s="165"/>
      <c r="G17" s="215">
        <v>20</v>
      </c>
      <c r="I17" s="117"/>
      <c r="L17" s="164"/>
      <c r="M17" s="163"/>
      <c r="N17" s="162"/>
      <c r="O17" s="116"/>
      <c r="P17" s="116"/>
      <c r="Q17" s="161"/>
      <c r="R17" s="161"/>
      <c r="S17" s="161"/>
      <c r="T17" s="161"/>
      <c r="U17" s="161"/>
    </row>
    <row r="18" spans="1:21" ht="25" customHeight="1" thickTop="1" thickBot="1">
      <c r="A18" s="243" t="s">
        <v>78</v>
      </c>
      <c r="B18" s="244"/>
      <c r="C18" s="244"/>
      <c r="D18" s="244"/>
      <c r="E18" s="245"/>
      <c r="F18" s="246"/>
      <c r="G18" s="160">
        <f>SUM(G12:G17)</f>
        <v>750</v>
      </c>
      <c r="I18" s="159">
        <f>D4</f>
        <v>0.3</v>
      </c>
      <c r="K18" s="55" t="s">
        <v>77</v>
      </c>
      <c r="L18" s="142">
        <f>G18</f>
        <v>750</v>
      </c>
      <c r="M18" s="78" t="s">
        <v>44</v>
      </c>
      <c r="N18" s="158">
        <f>D4</f>
        <v>0.3</v>
      </c>
      <c r="O18" s="140">
        <f>L18*(1-I18)</f>
        <v>525</v>
      </c>
      <c r="P18" s="140">
        <f>L18*(1+I18)</f>
        <v>975</v>
      </c>
      <c r="Q18" s="65">
        <v>2.5000000000000001E-2</v>
      </c>
      <c r="R18" s="65">
        <v>2.5000000000000001E-2</v>
      </c>
      <c r="S18" s="139">
        <f>P18-O18</f>
        <v>450</v>
      </c>
      <c r="T18" s="139">
        <f>S18/4</f>
        <v>112.5</v>
      </c>
      <c r="U18" s="138">
        <f>POWER(T18,2)</f>
        <v>12656.25</v>
      </c>
    </row>
    <row r="19" spans="1:21" s="61" customFormat="1" ht="25" customHeight="1" thickTop="1" thickBot="1">
      <c r="A19" s="268" t="s">
        <v>76</v>
      </c>
      <c r="B19" s="269"/>
      <c r="C19" s="267" t="s">
        <v>75</v>
      </c>
      <c r="D19" s="260"/>
      <c r="E19" s="218">
        <v>0.1</v>
      </c>
      <c r="F19" s="131" t="s">
        <v>74</v>
      </c>
      <c r="G19" s="157">
        <f>G18*I19</f>
        <v>75</v>
      </c>
      <c r="I19" s="156">
        <f>E19</f>
        <v>0.1</v>
      </c>
      <c r="L19" s="155"/>
      <c r="M19" s="154"/>
      <c r="N19" s="153"/>
      <c r="O19" s="152"/>
      <c r="P19" s="152"/>
      <c r="Q19" s="151"/>
      <c r="R19" s="151"/>
      <c r="S19" s="150"/>
      <c r="T19" s="149"/>
      <c r="U19" s="149"/>
    </row>
    <row r="20" spans="1:21" ht="25" customHeight="1" thickTop="1" thickBot="1">
      <c r="A20" s="148" t="s">
        <v>73</v>
      </c>
      <c r="B20" s="147"/>
      <c r="C20" s="146"/>
      <c r="D20" s="146"/>
      <c r="E20" s="145"/>
      <c r="F20" s="144"/>
      <c r="G20" s="143">
        <f>SUM(G18:G19)</f>
        <v>825</v>
      </c>
      <c r="I20" s="117"/>
      <c r="K20" s="55" t="s">
        <v>72</v>
      </c>
      <c r="L20" s="142">
        <f>L18*(1+I19)</f>
        <v>825.00000000000011</v>
      </c>
      <c r="M20" s="78"/>
      <c r="N20" s="141"/>
      <c r="O20" s="140">
        <f>O18+G19</f>
        <v>600</v>
      </c>
      <c r="P20" s="140">
        <f>P18+G19</f>
        <v>1050</v>
      </c>
      <c r="Q20" s="65">
        <v>2.5000000000000001E-2</v>
      </c>
      <c r="R20" s="65">
        <v>2.5000000000000001E-2</v>
      </c>
      <c r="S20" s="139">
        <f>P20-O20</f>
        <v>450</v>
      </c>
      <c r="T20" s="139">
        <f>S20/4</f>
        <v>112.5</v>
      </c>
      <c r="U20" s="138">
        <f>POWER(T20,2)</f>
        <v>12656.25</v>
      </c>
    </row>
    <row r="21" spans="1:21" ht="20.149999999999999" customHeight="1" thickBot="1">
      <c r="I21" s="83"/>
      <c r="N21" s="77"/>
      <c r="Q21" s="137"/>
      <c r="R21" s="137"/>
    </row>
    <row r="22" spans="1:21" ht="25" customHeight="1" thickBot="1">
      <c r="A22" s="256" t="s">
        <v>71</v>
      </c>
      <c r="B22" s="257"/>
      <c r="C22" s="257"/>
      <c r="D22" s="257"/>
      <c r="E22" s="257"/>
      <c r="F22" s="258"/>
      <c r="G22" s="118"/>
      <c r="I22" s="117"/>
      <c r="L22" s="116"/>
      <c r="M22" s="115"/>
      <c r="N22" s="77"/>
      <c r="O22" s="101"/>
      <c r="P22" s="101"/>
      <c r="Q22" s="135"/>
      <c r="R22" s="135"/>
      <c r="S22" s="99"/>
      <c r="T22" s="99"/>
      <c r="U22" s="99"/>
    </row>
    <row r="23" spans="1:21" ht="20.149999999999999" customHeight="1" thickTop="1">
      <c r="A23" s="237" t="s">
        <v>70</v>
      </c>
      <c r="B23" s="238"/>
      <c r="C23" s="134" t="s">
        <v>61</v>
      </c>
      <c r="D23" s="136"/>
      <c r="E23" s="247" t="s">
        <v>57</v>
      </c>
      <c r="F23" s="248"/>
      <c r="G23" s="209">
        <v>3</v>
      </c>
      <c r="I23" s="129"/>
      <c r="L23" s="128"/>
      <c r="M23" s="78"/>
      <c r="N23" s="77"/>
      <c r="O23" s="127"/>
      <c r="P23" s="127"/>
      <c r="Q23" s="135"/>
      <c r="R23" s="135"/>
      <c r="S23" s="126"/>
      <c r="T23" s="126"/>
      <c r="U23" s="126"/>
    </row>
    <row r="24" spans="1:21" ht="20.149999999999999" customHeight="1">
      <c r="A24" s="239"/>
      <c r="B24" s="240"/>
      <c r="C24" s="133"/>
      <c r="D24" s="124" t="s">
        <v>47</v>
      </c>
      <c r="E24" s="132"/>
      <c r="F24" s="131" t="s">
        <v>46</v>
      </c>
      <c r="G24" s="210"/>
      <c r="I24" s="121"/>
      <c r="K24" s="55" t="s">
        <v>69</v>
      </c>
      <c r="L24" s="120">
        <f>G23/2</f>
        <v>1.5</v>
      </c>
      <c r="M24" s="78" t="s">
        <v>44</v>
      </c>
      <c r="N24" s="89">
        <v>1</v>
      </c>
      <c r="O24" s="87">
        <v>0</v>
      </c>
      <c r="P24" s="87">
        <f>L24*2</f>
        <v>3</v>
      </c>
      <c r="Q24" s="65">
        <v>2.5000000000000001E-2</v>
      </c>
      <c r="R24" s="65">
        <v>2.5000000000000001E-2</v>
      </c>
      <c r="S24" s="86">
        <f>P24-O24</f>
        <v>3</v>
      </c>
      <c r="T24" s="86">
        <f>S24/4</f>
        <v>0.75</v>
      </c>
      <c r="U24" s="119">
        <f>POWER(T24,2)</f>
        <v>0.5625</v>
      </c>
    </row>
    <row r="25" spans="1:21" ht="20.149999999999999" customHeight="1">
      <c r="A25" s="237" t="s">
        <v>68</v>
      </c>
      <c r="B25" s="238"/>
      <c r="C25" s="134" t="s">
        <v>61</v>
      </c>
      <c r="D25" s="124"/>
      <c r="E25" s="247" t="s">
        <v>57</v>
      </c>
      <c r="F25" s="248"/>
      <c r="G25" s="211">
        <v>14</v>
      </c>
      <c r="I25" s="129"/>
      <c r="L25" s="128"/>
      <c r="M25" s="78"/>
      <c r="N25" s="77"/>
      <c r="O25" s="127"/>
      <c r="P25" s="127"/>
      <c r="Q25" s="100"/>
      <c r="R25" s="100"/>
      <c r="S25" s="126"/>
      <c r="T25" s="126"/>
      <c r="U25" s="126"/>
    </row>
    <row r="26" spans="1:21" ht="20.149999999999999" customHeight="1">
      <c r="A26" s="239"/>
      <c r="B26" s="240"/>
      <c r="C26" s="133"/>
      <c r="D26" s="124" t="s">
        <v>47</v>
      </c>
      <c r="E26" s="132"/>
      <c r="F26" s="131" t="s">
        <v>46</v>
      </c>
      <c r="G26" s="210"/>
      <c r="I26" s="121"/>
      <c r="K26" s="55" t="s">
        <v>67</v>
      </c>
      <c r="L26" s="120">
        <f>G25/2</f>
        <v>7</v>
      </c>
      <c r="M26" s="78" t="s">
        <v>44</v>
      </c>
      <c r="N26" s="89">
        <v>1</v>
      </c>
      <c r="O26" s="87">
        <v>0</v>
      </c>
      <c r="P26" s="87">
        <f>L26*2</f>
        <v>14</v>
      </c>
      <c r="Q26" s="65">
        <v>2.5000000000000001E-2</v>
      </c>
      <c r="R26" s="65">
        <v>2.5000000000000001E-2</v>
      </c>
      <c r="S26" s="86">
        <f>P26-O26</f>
        <v>14</v>
      </c>
      <c r="T26" s="86">
        <f>S26/4</f>
        <v>3.5</v>
      </c>
      <c r="U26" s="119">
        <f>POWER(T26,2)</f>
        <v>12.25</v>
      </c>
    </row>
    <row r="27" spans="1:21" ht="20.149999999999999" customHeight="1">
      <c r="A27" s="237" t="s">
        <v>66</v>
      </c>
      <c r="B27" s="238"/>
      <c r="C27" s="134" t="s">
        <v>61</v>
      </c>
      <c r="D27" s="124"/>
      <c r="E27" s="247" t="s">
        <v>57</v>
      </c>
      <c r="F27" s="248"/>
      <c r="G27" s="211">
        <v>20</v>
      </c>
      <c r="I27" s="129"/>
      <c r="L27" s="128"/>
      <c r="M27" s="78"/>
      <c r="N27" s="77"/>
      <c r="O27" s="127"/>
      <c r="P27" s="127"/>
      <c r="Q27" s="100"/>
      <c r="R27" s="100"/>
      <c r="S27" s="126"/>
      <c r="T27" s="126"/>
      <c r="U27" s="126"/>
    </row>
    <row r="28" spans="1:21" ht="20.149999999999999" customHeight="1">
      <c r="A28" s="239"/>
      <c r="B28" s="240"/>
      <c r="C28" s="133"/>
      <c r="D28" s="124" t="s">
        <v>47</v>
      </c>
      <c r="E28" s="132"/>
      <c r="F28" s="131" t="s">
        <v>46</v>
      </c>
      <c r="G28" s="210"/>
      <c r="I28" s="121"/>
      <c r="K28" s="55" t="s">
        <v>65</v>
      </c>
      <c r="L28" s="120">
        <f>G27/2</f>
        <v>10</v>
      </c>
      <c r="M28" s="78" t="s">
        <v>44</v>
      </c>
      <c r="N28" s="89">
        <v>1</v>
      </c>
      <c r="O28" s="87">
        <v>0</v>
      </c>
      <c r="P28" s="87">
        <f>L28*2</f>
        <v>20</v>
      </c>
      <c r="Q28" s="65">
        <v>2.5000000000000001E-2</v>
      </c>
      <c r="R28" s="65">
        <v>2.5000000000000001E-2</v>
      </c>
      <c r="S28" s="86">
        <f>P28-O28</f>
        <v>20</v>
      </c>
      <c r="T28" s="86">
        <f>S28/4</f>
        <v>5</v>
      </c>
      <c r="U28" s="119">
        <f>POWER(T28,2)</f>
        <v>25</v>
      </c>
    </row>
    <row r="29" spans="1:21" ht="20.149999999999999" customHeight="1">
      <c r="A29" s="237" t="s">
        <v>64</v>
      </c>
      <c r="B29" s="238"/>
      <c r="C29" s="134" t="s">
        <v>61</v>
      </c>
      <c r="D29" s="124"/>
      <c r="E29" s="247" t="s">
        <v>57</v>
      </c>
      <c r="F29" s="248"/>
      <c r="G29" s="211">
        <v>15</v>
      </c>
      <c r="I29" s="129"/>
      <c r="L29" s="128"/>
      <c r="M29" s="78"/>
      <c r="N29" s="77"/>
      <c r="O29" s="127"/>
      <c r="P29" s="127"/>
      <c r="Q29" s="100"/>
      <c r="R29" s="100"/>
      <c r="S29" s="126"/>
      <c r="T29" s="126"/>
      <c r="U29" s="126"/>
    </row>
    <row r="30" spans="1:21" ht="20.149999999999999" customHeight="1">
      <c r="A30" s="239"/>
      <c r="B30" s="240"/>
      <c r="C30" s="133"/>
      <c r="D30" s="124" t="s">
        <v>47</v>
      </c>
      <c r="E30" s="132"/>
      <c r="F30" s="131" t="s">
        <v>46</v>
      </c>
      <c r="G30" s="210"/>
      <c r="I30" s="121"/>
      <c r="K30" s="55" t="s">
        <v>63</v>
      </c>
      <c r="L30" s="120">
        <f>G29/2</f>
        <v>7.5</v>
      </c>
      <c r="M30" s="78" t="s">
        <v>44</v>
      </c>
      <c r="N30" s="89">
        <v>1</v>
      </c>
      <c r="O30" s="87">
        <v>0</v>
      </c>
      <c r="P30" s="87">
        <f>L30*2</f>
        <v>15</v>
      </c>
      <c r="Q30" s="65">
        <v>2.5000000000000001E-2</v>
      </c>
      <c r="R30" s="65">
        <v>2.5000000000000001E-2</v>
      </c>
      <c r="S30" s="86">
        <f>P30-O30</f>
        <v>15</v>
      </c>
      <c r="T30" s="86">
        <f>S30/4</f>
        <v>3.75</v>
      </c>
      <c r="U30" s="119">
        <f>POWER(T30,2)</f>
        <v>14.0625</v>
      </c>
    </row>
    <row r="31" spans="1:21" ht="20.149999999999999" customHeight="1">
      <c r="A31" s="237" t="s">
        <v>62</v>
      </c>
      <c r="B31" s="238"/>
      <c r="C31" s="134" t="s">
        <v>61</v>
      </c>
      <c r="D31" s="124"/>
      <c r="E31" s="247" t="s">
        <v>57</v>
      </c>
      <c r="F31" s="248"/>
      <c r="G31" s="211">
        <v>3</v>
      </c>
      <c r="I31" s="129"/>
      <c r="L31" s="128"/>
      <c r="M31" s="78"/>
      <c r="N31" s="77"/>
      <c r="O31" s="127"/>
      <c r="P31" s="127"/>
      <c r="Q31" s="100"/>
      <c r="R31" s="100"/>
      <c r="S31" s="126"/>
      <c r="T31" s="126"/>
      <c r="U31" s="126"/>
    </row>
    <row r="32" spans="1:21" ht="20.149999999999999" customHeight="1">
      <c r="A32" s="239"/>
      <c r="B32" s="240"/>
      <c r="C32" s="133"/>
      <c r="D32" s="124" t="s">
        <v>47</v>
      </c>
      <c r="E32" s="132"/>
      <c r="F32" s="131" t="s">
        <v>46</v>
      </c>
      <c r="G32" s="210"/>
      <c r="I32" s="121"/>
      <c r="K32" s="55" t="s">
        <v>60</v>
      </c>
      <c r="L32" s="120">
        <f>G31/2</f>
        <v>1.5</v>
      </c>
      <c r="M32" s="78" t="s">
        <v>44</v>
      </c>
      <c r="N32" s="89">
        <v>1</v>
      </c>
      <c r="O32" s="87">
        <v>0</v>
      </c>
      <c r="P32" s="87">
        <f>L32*2</f>
        <v>3</v>
      </c>
      <c r="Q32" s="65">
        <v>2.5000000000000001E-2</v>
      </c>
      <c r="R32" s="65">
        <v>2.5000000000000001E-2</v>
      </c>
      <c r="S32" s="86">
        <f>P32-O32</f>
        <v>3</v>
      </c>
      <c r="T32" s="86">
        <f>S32/4</f>
        <v>0.75</v>
      </c>
      <c r="U32" s="119">
        <f>POWER(T32,2)</f>
        <v>0.5625</v>
      </c>
    </row>
    <row r="33" spans="1:22" ht="20.149999999999999" customHeight="1">
      <c r="A33" s="237" t="s">
        <v>59</v>
      </c>
      <c r="B33" s="238"/>
      <c r="C33" s="130" t="s">
        <v>58</v>
      </c>
      <c r="D33" s="124"/>
      <c r="E33" s="247" t="s">
        <v>57</v>
      </c>
      <c r="F33" s="248"/>
      <c r="G33" s="211">
        <v>-10</v>
      </c>
      <c r="I33" s="129"/>
      <c r="L33" s="128"/>
      <c r="M33" s="78"/>
      <c r="N33" s="77"/>
      <c r="O33" s="127"/>
      <c r="P33" s="127"/>
      <c r="Q33" s="100"/>
      <c r="R33" s="100"/>
      <c r="S33" s="126"/>
      <c r="T33" s="126"/>
      <c r="U33" s="126"/>
    </row>
    <row r="34" spans="1:22" ht="20.149999999999999" customHeight="1" thickBot="1">
      <c r="A34" s="262"/>
      <c r="B34" s="263"/>
      <c r="C34" s="125"/>
      <c r="D34" s="124" t="s">
        <v>47</v>
      </c>
      <c r="E34" s="123"/>
      <c r="F34" s="122" t="s">
        <v>56</v>
      </c>
      <c r="G34" s="212"/>
      <c r="I34" s="121"/>
      <c r="K34" s="55" t="s">
        <v>55</v>
      </c>
      <c r="L34" s="120">
        <f>G33/2</f>
        <v>-5</v>
      </c>
      <c r="M34" s="78" t="s">
        <v>44</v>
      </c>
      <c r="N34" s="89">
        <v>1</v>
      </c>
      <c r="O34" s="87">
        <f>L34*2</f>
        <v>-10</v>
      </c>
      <c r="P34" s="87">
        <v>0</v>
      </c>
      <c r="Q34" s="65">
        <v>2.5000000000000001E-2</v>
      </c>
      <c r="R34" s="65">
        <v>2.5000000000000001E-2</v>
      </c>
      <c r="S34" s="86">
        <f>P34-O34</f>
        <v>10</v>
      </c>
      <c r="T34" s="86">
        <f>S34/4</f>
        <v>2.5</v>
      </c>
      <c r="U34" s="119">
        <f>POWER(T34,2)</f>
        <v>6.25</v>
      </c>
    </row>
    <row r="35" spans="1:22" ht="20.149999999999999" customHeight="1" thickBot="1">
      <c r="N35" s="77"/>
      <c r="Q35" s="82"/>
      <c r="R35" s="82"/>
    </row>
    <row r="36" spans="1:22" ht="25" customHeight="1" thickBot="1">
      <c r="A36" s="264" t="s">
        <v>54</v>
      </c>
      <c r="B36" s="265"/>
      <c r="C36" s="265"/>
      <c r="D36" s="265"/>
      <c r="E36" s="265"/>
      <c r="F36" s="266"/>
      <c r="G36" s="118"/>
      <c r="I36" s="117"/>
      <c r="L36" s="116"/>
      <c r="M36" s="115"/>
      <c r="N36" s="77"/>
      <c r="O36" s="101"/>
      <c r="P36" s="101"/>
      <c r="Q36" s="100"/>
      <c r="R36" s="100"/>
      <c r="S36" s="99"/>
      <c r="T36" s="99"/>
      <c r="U36" s="99"/>
    </row>
    <row r="37" spans="1:22" ht="19.5" customHeight="1" thickTop="1" thickBot="1">
      <c r="A37" s="259" t="s">
        <v>53</v>
      </c>
      <c r="B37" s="260"/>
      <c r="C37" s="260"/>
      <c r="D37" s="114" t="s">
        <v>52</v>
      </c>
      <c r="E37" s="216">
        <v>0.15</v>
      </c>
      <c r="F37" s="111" t="s">
        <v>49</v>
      </c>
      <c r="G37" s="113">
        <f>G20*I37</f>
        <v>123.75</v>
      </c>
      <c r="H37" s="91"/>
      <c r="I37" s="109">
        <f>E37</f>
        <v>0.15</v>
      </c>
      <c r="J37" s="91"/>
      <c r="K37" s="91"/>
      <c r="L37" s="108"/>
      <c r="M37" s="107"/>
      <c r="N37" s="77"/>
      <c r="O37" s="101"/>
      <c r="P37" s="101"/>
      <c r="Q37" s="100"/>
      <c r="R37" s="100"/>
      <c r="S37" s="99"/>
      <c r="T37" s="99"/>
      <c r="U37" s="99"/>
      <c r="V37" s="84"/>
    </row>
    <row r="38" spans="1:22" ht="19.5" customHeight="1" thickTop="1" thickBot="1">
      <c r="A38" s="239" t="s">
        <v>51</v>
      </c>
      <c r="B38" s="261"/>
      <c r="C38" s="261"/>
      <c r="D38" s="112" t="s">
        <v>50</v>
      </c>
      <c r="E38" s="217">
        <v>0.15</v>
      </c>
      <c r="F38" s="111" t="s">
        <v>49</v>
      </c>
      <c r="G38" s="110">
        <f>G20*I38</f>
        <v>123.75</v>
      </c>
      <c r="H38" s="91"/>
      <c r="I38" s="109">
        <f>E38</f>
        <v>0.15</v>
      </c>
      <c r="J38" s="91"/>
      <c r="K38" s="91"/>
      <c r="L38" s="108"/>
      <c r="M38" s="107"/>
      <c r="N38" s="77"/>
      <c r="O38" s="101"/>
      <c r="P38" s="101"/>
      <c r="Q38" s="100"/>
      <c r="R38" s="100"/>
      <c r="S38" s="99"/>
      <c r="T38" s="99"/>
      <c r="U38" s="99"/>
      <c r="V38" s="84"/>
    </row>
    <row r="39" spans="1:22" ht="19.5" customHeight="1" thickTop="1">
      <c r="A39" s="106" t="s">
        <v>48</v>
      </c>
      <c r="B39" s="105"/>
      <c r="C39" s="105"/>
      <c r="D39" s="104"/>
      <c r="E39" s="104"/>
      <c r="F39" s="104"/>
      <c r="G39" s="103">
        <f>SUM(G37:G38)</f>
        <v>247.5</v>
      </c>
      <c r="H39" s="91"/>
      <c r="I39" s="92"/>
      <c r="J39" s="91"/>
      <c r="K39" s="91"/>
      <c r="L39" s="99"/>
      <c r="M39" s="102"/>
      <c r="N39" s="77"/>
      <c r="O39" s="101"/>
      <c r="P39" s="101"/>
      <c r="Q39" s="100"/>
      <c r="R39" s="100"/>
      <c r="S39" s="99"/>
      <c r="T39" s="99"/>
      <c r="U39" s="99"/>
      <c r="V39" s="84"/>
    </row>
    <row r="40" spans="1:22" ht="19.5" customHeight="1" thickBot="1">
      <c r="A40" s="98"/>
      <c r="B40" s="97"/>
      <c r="C40" s="96"/>
      <c r="D40" s="96" t="s">
        <v>47</v>
      </c>
      <c r="E40" s="95"/>
      <c r="F40" s="94" t="s">
        <v>46</v>
      </c>
      <c r="G40" s="93"/>
      <c r="H40" s="91"/>
      <c r="I40" s="92"/>
      <c r="J40" s="91"/>
      <c r="K40" s="55" t="s">
        <v>45</v>
      </c>
      <c r="L40" s="90">
        <f>G39/2</f>
        <v>123.75</v>
      </c>
      <c r="M40" s="78" t="s">
        <v>44</v>
      </c>
      <c r="N40" s="89">
        <v>1</v>
      </c>
      <c r="O40" s="88">
        <v>0</v>
      </c>
      <c r="P40" s="87">
        <f>L40*2</f>
        <v>247.5</v>
      </c>
      <c r="Q40" s="65">
        <v>2.5000000000000001E-2</v>
      </c>
      <c r="R40" s="65">
        <v>2.5000000000000001E-2</v>
      </c>
      <c r="S40" s="86">
        <f>P40-O40</f>
        <v>247.5</v>
      </c>
      <c r="T40" s="86">
        <f>P40/4</f>
        <v>61.875</v>
      </c>
      <c r="U40" s="85">
        <f>POWER(T40,2)</f>
        <v>3828.515625</v>
      </c>
      <c r="V40" s="84"/>
    </row>
    <row r="41" spans="1:22" ht="20.149999999999999" customHeight="1" thickBot="1">
      <c r="I41" s="83"/>
      <c r="N41" s="77"/>
      <c r="Q41" s="82"/>
      <c r="R41" s="82"/>
    </row>
    <row r="42" spans="1:22" s="61" customFormat="1" ht="35.15" customHeight="1" thickBot="1">
      <c r="A42" s="81" t="s">
        <v>43</v>
      </c>
      <c r="B42" s="80"/>
      <c r="C42" s="80"/>
      <c r="D42" s="80"/>
      <c r="E42" s="80"/>
      <c r="F42" s="68" t="s">
        <v>42</v>
      </c>
      <c r="G42" s="79">
        <f>L42</f>
        <v>971.25000000000011</v>
      </c>
      <c r="I42" s="66"/>
      <c r="K42" s="55" t="s">
        <v>41</v>
      </c>
      <c r="L42" s="76">
        <f>L20+L24+L26+L28+L30+L32+L34+L40</f>
        <v>971.25000000000011</v>
      </c>
      <c r="M42" s="78"/>
      <c r="N42" s="77"/>
      <c r="O42" s="76">
        <f>L42-(1.3*T42)</f>
        <v>804.04223767644646</v>
      </c>
      <c r="P42" s="76">
        <f>L42+(1.3*T42)</f>
        <v>1138.4577623235537</v>
      </c>
      <c r="Q42" s="65">
        <v>0.1</v>
      </c>
      <c r="R42" s="65">
        <v>0.1</v>
      </c>
      <c r="S42" s="56"/>
      <c r="T42" s="75">
        <f>SQRT(U42)</f>
        <v>128.62135563350279</v>
      </c>
      <c r="U42" s="74">
        <f>U20+U24+U26+U28+U30+U32+U34+U40</f>
        <v>16543.453125</v>
      </c>
      <c r="V42" s="62"/>
    </row>
    <row r="43" spans="1:22" s="61" customFormat="1" ht="35.15" customHeight="1" thickBot="1">
      <c r="A43" s="73"/>
      <c r="B43" s="72"/>
      <c r="C43" s="72"/>
      <c r="D43" s="72"/>
      <c r="E43" s="72"/>
      <c r="F43" s="68" t="s">
        <v>40</v>
      </c>
      <c r="G43" s="71">
        <f>P42</f>
        <v>1138.4577623235537</v>
      </c>
      <c r="I43" s="66"/>
      <c r="L43" s="56"/>
      <c r="M43" s="59"/>
      <c r="N43" s="58"/>
      <c r="O43" s="57"/>
      <c r="P43" s="57"/>
      <c r="Q43" s="65"/>
      <c r="R43" s="65"/>
      <c r="S43" s="56"/>
      <c r="T43" s="64"/>
      <c r="U43" s="63"/>
      <c r="V43" s="62"/>
    </row>
    <row r="44" spans="1:22" s="61" customFormat="1" ht="35.15" customHeight="1" thickBot="1">
      <c r="A44" s="70"/>
      <c r="B44" s="69"/>
      <c r="C44" s="69"/>
      <c r="D44" s="69"/>
      <c r="E44" s="69"/>
      <c r="F44" s="68" t="s">
        <v>39</v>
      </c>
      <c r="G44" s="67">
        <f>O42</f>
        <v>804.04223767644646</v>
      </c>
      <c r="I44" s="66"/>
      <c r="L44" s="56"/>
      <c r="M44" s="59"/>
      <c r="N44" s="58"/>
      <c r="O44" s="57"/>
      <c r="P44" s="57"/>
      <c r="Q44" s="65"/>
      <c r="R44" s="65"/>
      <c r="S44" s="56"/>
      <c r="T44" s="64"/>
      <c r="U44" s="63"/>
      <c r="V44" s="62"/>
    </row>
    <row r="49" spans="1:21" ht="30.75" customHeight="1">
      <c r="A49" s="249" t="s">
        <v>38</v>
      </c>
      <c r="B49" s="249"/>
      <c r="C49" s="249"/>
      <c r="D49" s="249"/>
      <c r="E49" s="249"/>
      <c r="F49" s="249"/>
      <c r="G49" s="249"/>
      <c r="L49" s="249" t="s">
        <v>37</v>
      </c>
      <c r="M49" s="249"/>
      <c r="N49" s="249"/>
      <c r="O49" s="249"/>
      <c r="P49" s="249"/>
      <c r="Q49" s="249"/>
      <c r="R49" s="249"/>
      <c r="S49" s="249"/>
      <c r="T49" s="249"/>
      <c r="U49" s="249"/>
    </row>
  </sheetData>
  <mergeCells count="32">
    <mergeCell ref="A49:G49"/>
    <mergeCell ref="L49:U49"/>
    <mergeCell ref="B15:D16"/>
    <mergeCell ref="B17:D17"/>
    <mergeCell ref="A22:F22"/>
    <mergeCell ref="A23:B24"/>
    <mergeCell ref="A25:B26"/>
    <mergeCell ref="A27:B28"/>
    <mergeCell ref="A37:C37"/>
    <mergeCell ref="A38:C38"/>
    <mergeCell ref="A33:B34"/>
    <mergeCell ref="A36:F36"/>
    <mergeCell ref="E31:F31"/>
    <mergeCell ref="E33:F33"/>
    <mergeCell ref="C19:D19"/>
    <mergeCell ref="A19:B19"/>
    <mergeCell ref="A29:B30"/>
    <mergeCell ref="A31:B32"/>
    <mergeCell ref="B13:D13"/>
    <mergeCell ref="A15:A16"/>
    <mergeCell ref="A18:F18"/>
    <mergeCell ref="E25:F25"/>
    <mergeCell ref="E23:F23"/>
    <mergeCell ref="E27:F27"/>
    <mergeCell ref="E29:F29"/>
    <mergeCell ref="A8:G8"/>
    <mergeCell ref="L8:U8"/>
    <mergeCell ref="F9:F10"/>
    <mergeCell ref="A9:D10"/>
    <mergeCell ref="B12:D12"/>
    <mergeCell ref="M9:N9"/>
    <mergeCell ref="M10:N10"/>
  </mergeCells>
  <pageMargins left="0.78740157499999996" right="0.78740157499999996" top="0.984251969" bottom="0.984251969" header="0.5" footer="0.5"/>
  <pageSetup paperSize="8" scale="63" fitToHeight="0" orientation="landscape" r:id="rId1"/>
  <headerFooter alignWithMargins="0"/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showGridLines="0" zoomScaleNormal="100" workbookViewId="0"/>
  </sheetViews>
  <sheetFormatPr baseColWidth="10" defaultColWidth="11.453125" defaultRowHeight="20.149999999999999" customHeight="1"/>
  <cols>
    <col min="1" max="1" width="28.1796875" style="1" customWidth="1"/>
    <col min="2" max="2" width="61.54296875" style="1" bestFit="1" customWidth="1"/>
    <col min="3" max="3" width="24.7265625" style="1" bestFit="1" customWidth="1"/>
    <col min="4" max="6" width="17.7265625" style="2" customWidth="1"/>
    <col min="7" max="7" width="3.7265625" style="1" customWidth="1"/>
    <col min="8" max="9" width="12.7265625" style="3" customWidth="1"/>
    <col min="10" max="10" width="3.7265625" style="1" customWidth="1"/>
    <col min="11" max="11" width="45.7265625" style="1" customWidth="1"/>
    <col min="12" max="256" width="11.453125" style="1"/>
    <col min="257" max="257" width="28.1796875" style="1" customWidth="1"/>
    <col min="258" max="258" width="61.54296875" style="1" bestFit="1" customWidth="1"/>
    <col min="259" max="259" width="24.7265625" style="1" bestFit="1" customWidth="1"/>
    <col min="260" max="262" width="17.7265625" style="1" customWidth="1"/>
    <col min="263" max="263" width="3.7265625" style="1" customWidth="1"/>
    <col min="264" max="265" width="12.7265625" style="1" customWidth="1"/>
    <col min="266" max="266" width="3.7265625" style="1" customWidth="1"/>
    <col min="267" max="267" width="45.7265625" style="1" customWidth="1"/>
    <col min="268" max="512" width="11.453125" style="1"/>
    <col min="513" max="513" width="28.1796875" style="1" customWidth="1"/>
    <col min="514" max="514" width="61.54296875" style="1" bestFit="1" customWidth="1"/>
    <col min="515" max="515" width="24.7265625" style="1" bestFit="1" customWidth="1"/>
    <col min="516" max="518" width="17.7265625" style="1" customWidth="1"/>
    <col min="519" max="519" width="3.7265625" style="1" customWidth="1"/>
    <col min="520" max="521" width="12.7265625" style="1" customWidth="1"/>
    <col min="522" max="522" width="3.7265625" style="1" customWidth="1"/>
    <col min="523" max="523" width="45.7265625" style="1" customWidth="1"/>
    <col min="524" max="768" width="11.453125" style="1"/>
    <col min="769" max="769" width="28.1796875" style="1" customWidth="1"/>
    <col min="770" max="770" width="61.54296875" style="1" bestFit="1" customWidth="1"/>
    <col min="771" max="771" width="24.7265625" style="1" bestFit="1" customWidth="1"/>
    <col min="772" max="774" width="17.7265625" style="1" customWidth="1"/>
    <col min="775" max="775" width="3.7265625" style="1" customWidth="1"/>
    <col min="776" max="777" width="12.7265625" style="1" customWidth="1"/>
    <col min="778" max="778" width="3.7265625" style="1" customWidth="1"/>
    <col min="779" max="779" width="45.7265625" style="1" customWidth="1"/>
    <col min="780" max="1024" width="11.453125" style="1"/>
    <col min="1025" max="1025" width="28.1796875" style="1" customWidth="1"/>
    <col min="1026" max="1026" width="61.54296875" style="1" bestFit="1" customWidth="1"/>
    <col min="1027" max="1027" width="24.7265625" style="1" bestFit="1" customWidth="1"/>
    <col min="1028" max="1030" width="17.7265625" style="1" customWidth="1"/>
    <col min="1031" max="1031" width="3.7265625" style="1" customWidth="1"/>
    <col min="1032" max="1033" width="12.7265625" style="1" customWidth="1"/>
    <col min="1034" max="1034" width="3.7265625" style="1" customWidth="1"/>
    <col min="1035" max="1035" width="45.7265625" style="1" customWidth="1"/>
    <col min="1036" max="1280" width="11.453125" style="1"/>
    <col min="1281" max="1281" width="28.1796875" style="1" customWidth="1"/>
    <col min="1282" max="1282" width="61.54296875" style="1" bestFit="1" customWidth="1"/>
    <col min="1283" max="1283" width="24.7265625" style="1" bestFit="1" customWidth="1"/>
    <col min="1284" max="1286" width="17.7265625" style="1" customWidth="1"/>
    <col min="1287" max="1287" width="3.7265625" style="1" customWidth="1"/>
    <col min="1288" max="1289" width="12.7265625" style="1" customWidth="1"/>
    <col min="1290" max="1290" width="3.7265625" style="1" customWidth="1"/>
    <col min="1291" max="1291" width="45.7265625" style="1" customWidth="1"/>
    <col min="1292" max="1536" width="11.453125" style="1"/>
    <col min="1537" max="1537" width="28.1796875" style="1" customWidth="1"/>
    <col min="1538" max="1538" width="61.54296875" style="1" bestFit="1" customWidth="1"/>
    <col min="1539" max="1539" width="24.7265625" style="1" bestFit="1" customWidth="1"/>
    <col min="1540" max="1542" width="17.7265625" style="1" customWidth="1"/>
    <col min="1543" max="1543" width="3.7265625" style="1" customWidth="1"/>
    <col min="1544" max="1545" width="12.7265625" style="1" customWidth="1"/>
    <col min="1546" max="1546" width="3.7265625" style="1" customWidth="1"/>
    <col min="1547" max="1547" width="45.7265625" style="1" customWidth="1"/>
    <col min="1548" max="1792" width="11.453125" style="1"/>
    <col min="1793" max="1793" width="28.1796875" style="1" customWidth="1"/>
    <col min="1794" max="1794" width="61.54296875" style="1" bestFit="1" customWidth="1"/>
    <col min="1795" max="1795" width="24.7265625" style="1" bestFit="1" customWidth="1"/>
    <col min="1796" max="1798" width="17.7265625" style="1" customWidth="1"/>
    <col min="1799" max="1799" width="3.7265625" style="1" customWidth="1"/>
    <col min="1800" max="1801" width="12.7265625" style="1" customWidth="1"/>
    <col min="1802" max="1802" width="3.7265625" style="1" customWidth="1"/>
    <col min="1803" max="1803" width="45.7265625" style="1" customWidth="1"/>
    <col min="1804" max="2048" width="11.453125" style="1"/>
    <col min="2049" max="2049" width="28.1796875" style="1" customWidth="1"/>
    <col min="2050" max="2050" width="61.54296875" style="1" bestFit="1" customWidth="1"/>
    <col min="2051" max="2051" width="24.7265625" style="1" bestFit="1" customWidth="1"/>
    <col min="2052" max="2054" width="17.7265625" style="1" customWidth="1"/>
    <col min="2055" max="2055" width="3.7265625" style="1" customWidth="1"/>
    <col min="2056" max="2057" width="12.7265625" style="1" customWidth="1"/>
    <col min="2058" max="2058" width="3.7265625" style="1" customWidth="1"/>
    <col min="2059" max="2059" width="45.7265625" style="1" customWidth="1"/>
    <col min="2060" max="2304" width="11.453125" style="1"/>
    <col min="2305" max="2305" width="28.1796875" style="1" customWidth="1"/>
    <col min="2306" max="2306" width="61.54296875" style="1" bestFit="1" customWidth="1"/>
    <col min="2307" max="2307" width="24.7265625" style="1" bestFit="1" customWidth="1"/>
    <col min="2308" max="2310" width="17.7265625" style="1" customWidth="1"/>
    <col min="2311" max="2311" width="3.7265625" style="1" customWidth="1"/>
    <col min="2312" max="2313" width="12.7265625" style="1" customWidth="1"/>
    <col min="2314" max="2314" width="3.7265625" style="1" customWidth="1"/>
    <col min="2315" max="2315" width="45.7265625" style="1" customWidth="1"/>
    <col min="2316" max="2560" width="11.453125" style="1"/>
    <col min="2561" max="2561" width="28.1796875" style="1" customWidth="1"/>
    <col min="2562" max="2562" width="61.54296875" style="1" bestFit="1" customWidth="1"/>
    <col min="2563" max="2563" width="24.7265625" style="1" bestFit="1" customWidth="1"/>
    <col min="2564" max="2566" width="17.7265625" style="1" customWidth="1"/>
    <col min="2567" max="2567" width="3.7265625" style="1" customWidth="1"/>
    <col min="2568" max="2569" width="12.7265625" style="1" customWidth="1"/>
    <col min="2570" max="2570" width="3.7265625" style="1" customWidth="1"/>
    <col min="2571" max="2571" width="45.7265625" style="1" customWidth="1"/>
    <col min="2572" max="2816" width="11.453125" style="1"/>
    <col min="2817" max="2817" width="28.1796875" style="1" customWidth="1"/>
    <col min="2818" max="2818" width="61.54296875" style="1" bestFit="1" customWidth="1"/>
    <col min="2819" max="2819" width="24.7265625" style="1" bestFit="1" customWidth="1"/>
    <col min="2820" max="2822" width="17.7265625" style="1" customWidth="1"/>
    <col min="2823" max="2823" width="3.7265625" style="1" customWidth="1"/>
    <col min="2824" max="2825" width="12.7265625" style="1" customWidth="1"/>
    <col min="2826" max="2826" width="3.7265625" style="1" customWidth="1"/>
    <col min="2827" max="2827" width="45.7265625" style="1" customWidth="1"/>
    <col min="2828" max="3072" width="11.453125" style="1"/>
    <col min="3073" max="3073" width="28.1796875" style="1" customWidth="1"/>
    <col min="3074" max="3074" width="61.54296875" style="1" bestFit="1" customWidth="1"/>
    <col min="3075" max="3075" width="24.7265625" style="1" bestFit="1" customWidth="1"/>
    <col min="3076" max="3078" width="17.7265625" style="1" customWidth="1"/>
    <col min="3079" max="3079" width="3.7265625" style="1" customWidth="1"/>
    <col min="3080" max="3081" width="12.7265625" style="1" customWidth="1"/>
    <col min="3082" max="3082" width="3.7265625" style="1" customWidth="1"/>
    <col min="3083" max="3083" width="45.7265625" style="1" customWidth="1"/>
    <col min="3084" max="3328" width="11.453125" style="1"/>
    <col min="3329" max="3329" width="28.1796875" style="1" customWidth="1"/>
    <col min="3330" max="3330" width="61.54296875" style="1" bestFit="1" customWidth="1"/>
    <col min="3331" max="3331" width="24.7265625" style="1" bestFit="1" customWidth="1"/>
    <col min="3332" max="3334" width="17.7265625" style="1" customWidth="1"/>
    <col min="3335" max="3335" width="3.7265625" style="1" customWidth="1"/>
    <col min="3336" max="3337" width="12.7265625" style="1" customWidth="1"/>
    <col min="3338" max="3338" width="3.7265625" style="1" customWidth="1"/>
    <col min="3339" max="3339" width="45.7265625" style="1" customWidth="1"/>
    <col min="3340" max="3584" width="11.453125" style="1"/>
    <col min="3585" max="3585" width="28.1796875" style="1" customWidth="1"/>
    <col min="3586" max="3586" width="61.54296875" style="1" bestFit="1" customWidth="1"/>
    <col min="3587" max="3587" width="24.7265625" style="1" bestFit="1" customWidth="1"/>
    <col min="3588" max="3590" width="17.7265625" style="1" customWidth="1"/>
    <col min="3591" max="3591" width="3.7265625" style="1" customWidth="1"/>
    <col min="3592" max="3593" width="12.7265625" style="1" customWidth="1"/>
    <col min="3594" max="3594" width="3.7265625" style="1" customWidth="1"/>
    <col min="3595" max="3595" width="45.7265625" style="1" customWidth="1"/>
    <col min="3596" max="3840" width="11.453125" style="1"/>
    <col min="3841" max="3841" width="28.1796875" style="1" customWidth="1"/>
    <col min="3842" max="3842" width="61.54296875" style="1" bestFit="1" customWidth="1"/>
    <col min="3843" max="3843" width="24.7265625" style="1" bestFit="1" customWidth="1"/>
    <col min="3844" max="3846" width="17.7265625" style="1" customWidth="1"/>
    <col min="3847" max="3847" width="3.7265625" style="1" customWidth="1"/>
    <col min="3848" max="3849" width="12.7265625" style="1" customWidth="1"/>
    <col min="3850" max="3850" width="3.7265625" style="1" customWidth="1"/>
    <col min="3851" max="3851" width="45.7265625" style="1" customWidth="1"/>
    <col min="3852" max="4096" width="11.453125" style="1"/>
    <col min="4097" max="4097" width="28.1796875" style="1" customWidth="1"/>
    <col min="4098" max="4098" width="61.54296875" style="1" bestFit="1" customWidth="1"/>
    <col min="4099" max="4099" width="24.7265625" style="1" bestFit="1" customWidth="1"/>
    <col min="4100" max="4102" width="17.7265625" style="1" customWidth="1"/>
    <col min="4103" max="4103" width="3.7265625" style="1" customWidth="1"/>
    <col min="4104" max="4105" width="12.7265625" style="1" customWidth="1"/>
    <col min="4106" max="4106" width="3.7265625" style="1" customWidth="1"/>
    <col min="4107" max="4107" width="45.7265625" style="1" customWidth="1"/>
    <col min="4108" max="4352" width="11.453125" style="1"/>
    <col min="4353" max="4353" width="28.1796875" style="1" customWidth="1"/>
    <col min="4354" max="4354" width="61.54296875" style="1" bestFit="1" customWidth="1"/>
    <col min="4355" max="4355" width="24.7265625" style="1" bestFit="1" customWidth="1"/>
    <col min="4356" max="4358" width="17.7265625" style="1" customWidth="1"/>
    <col min="4359" max="4359" width="3.7265625" style="1" customWidth="1"/>
    <col min="4360" max="4361" width="12.7265625" style="1" customWidth="1"/>
    <col min="4362" max="4362" width="3.7265625" style="1" customWidth="1"/>
    <col min="4363" max="4363" width="45.7265625" style="1" customWidth="1"/>
    <col min="4364" max="4608" width="11.453125" style="1"/>
    <col min="4609" max="4609" width="28.1796875" style="1" customWidth="1"/>
    <col min="4610" max="4610" width="61.54296875" style="1" bestFit="1" customWidth="1"/>
    <col min="4611" max="4611" width="24.7265625" style="1" bestFit="1" customWidth="1"/>
    <col min="4612" max="4614" width="17.7265625" style="1" customWidth="1"/>
    <col min="4615" max="4615" width="3.7265625" style="1" customWidth="1"/>
    <col min="4616" max="4617" width="12.7265625" style="1" customWidth="1"/>
    <col min="4618" max="4618" width="3.7265625" style="1" customWidth="1"/>
    <col min="4619" max="4619" width="45.7265625" style="1" customWidth="1"/>
    <col min="4620" max="4864" width="11.453125" style="1"/>
    <col min="4865" max="4865" width="28.1796875" style="1" customWidth="1"/>
    <col min="4866" max="4866" width="61.54296875" style="1" bestFit="1" customWidth="1"/>
    <col min="4867" max="4867" width="24.7265625" style="1" bestFit="1" customWidth="1"/>
    <col min="4868" max="4870" width="17.7265625" style="1" customWidth="1"/>
    <col min="4871" max="4871" width="3.7265625" style="1" customWidth="1"/>
    <col min="4872" max="4873" width="12.7265625" style="1" customWidth="1"/>
    <col min="4874" max="4874" width="3.7265625" style="1" customWidth="1"/>
    <col min="4875" max="4875" width="45.7265625" style="1" customWidth="1"/>
    <col min="4876" max="5120" width="11.453125" style="1"/>
    <col min="5121" max="5121" width="28.1796875" style="1" customWidth="1"/>
    <col min="5122" max="5122" width="61.54296875" style="1" bestFit="1" customWidth="1"/>
    <col min="5123" max="5123" width="24.7265625" style="1" bestFit="1" customWidth="1"/>
    <col min="5124" max="5126" width="17.7265625" style="1" customWidth="1"/>
    <col min="5127" max="5127" width="3.7265625" style="1" customWidth="1"/>
    <col min="5128" max="5129" width="12.7265625" style="1" customWidth="1"/>
    <col min="5130" max="5130" width="3.7265625" style="1" customWidth="1"/>
    <col min="5131" max="5131" width="45.7265625" style="1" customWidth="1"/>
    <col min="5132" max="5376" width="11.453125" style="1"/>
    <col min="5377" max="5377" width="28.1796875" style="1" customWidth="1"/>
    <col min="5378" max="5378" width="61.54296875" style="1" bestFit="1" customWidth="1"/>
    <col min="5379" max="5379" width="24.7265625" style="1" bestFit="1" customWidth="1"/>
    <col min="5380" max="5382" width="17.7265625" style="1" customWidth="1"/>
    <col min="5383" max="5383" width="3.7265625" style="1" customWidth="1"/>
    <col min="5384" max="5385" width="12.7265625" style="1" customWidth="1"/>
    <col min="5386" max="5386" width="3.7265625" style="1" customWidth="1"/>
    <col min="5387" max="5387" width="45.7265625" style="1" customWidth="1"/>
    <col min="5388" max="5632" width="11.453125" style="1"/>
    <col min="5633" max="5633" width="28.1796875" style="1" customWidth="1"/>
    <col min="5634" max="5634" width="61.54296875" style="1" bestFit="1" customWidth="1"/>
    <col min="5635" max="5635" width="24.7265625" style="1" bestFit="1" customWidth="1"/>
    <col min="5636" max="5638" width="17.7265625" style="1" customWidth="1"/>
    <col min="5639" max="5639" width="3.7265625" style="1" customWidth="1"/>
    <col min="5640" max="5641" width="12.7265625" style="1" customWidth="1"/>
    <col min="5642" max="5642" width="3.7265625" style="1" customWidth="1"/>
    <col min="5643" max="5643" width="45.7265625" style="1" customWidth="1"/>
    <col min="5644" max="5888" width="11.453125" style="1"/>
    <col min="5889" max="5889" width="28.1796875" style="1" customWidth="1"/>
    <col min="5890" max="5890" width="61.54296875" style="1" bestFit="1" customWidth="1"/>
    <col min="5891" max="5891" width="24.7265625" style="1" bestFit="1" customWidth="1"/>
    <col min="5892" max="5894" width="17.7265625" style="1" customWidth="1"/>
    <col min="5895" max="5895" width="3.7265625" style="1" customWidth="1"/>
    <col min="5896" max="5897" width="12.7265625" style="1" customWidth="1"/>
    <col min="5898" max="5898" width="3.7265625" style="1" customWidth="1"/>
    <col min="5899" max="5899" width="45.7265625" style="1" customWidth="1"/>
    <col min="5900" max="6144" width="11.453125" style="1"/>
    <col min="6145" max="6145" width="28.1796875" style="1" customWidth="1"/>
    <col min="6146" max="6146" width="61.54296875" style="1" bestFit="1" customWidth="1"/>
    <col min="6147" max="6147" width="24.7265625" style="1" bestFit="1" customWidth="1"/>
    <col min="6148" max="6150" width="17.7265625" style="1" customWidth="1"/>
    <col min="6151" max="6151" width="3.7265625" style="1" customWidth="1"/>
    <col min="6152" max="6153" width="12.7265625" style="1" customWidth="1"/>
    <col min="6154" max="6154" width="3.7265625" style="1" customWidth="1"/>
    <col min="6155" max="6155" width="45.7265625" style="1" customWidth="1"/>
    <col min="6156" max="6400" width="11.453125" style="1"/>
    <col min="6401" max="6401" width="28.1796875" style="1" customWidth="1"/>
    <col min="6402" max="6402" width="61.54296875" style="1" bestFit="1" customWidth="1"/>
    <col min="6403" max="6403" width="24.7265625" style="1" bestFit="1" customWidth="1"/>
    <col min="6404" max="6406" width="17.7265625" style="1" customWidth="1"/>
    <col min="6407" max="6407" width="3.7265625" style="1" customWidth="1"/>
    <col min="6408" max="6409" width="12.7265625" style="1" customWidth="1"/>
    <col min="6410" max="6410" width="3.7265625" style="1" customWidth="1"/>
    <col min="6411" max="6411" width="45.7265625" style="1" customWidth="1"/>
    <col min="6412" max="6656" width="11.453125" style="1"/>
    <col min="6657" max="6657" width="28.1796875" style="1" customWidth="1"/>
    <col min="6658" max="6658" width="61.54296875" style="1" bestFit="1" customWidth="1"/>
    <col min="6659" max="6659" width="24.7265625" style="1" bestFit="1" customWidth="1"/>
    <col min="6660" max="6662" width="17.7265625" style="1" customWidth="1"/>
    <col min="6663" max="6663" width="3.7265625" style="1" customWidth="1"/>
    <col min="6664" max="6665" width="12.7265625" style="1" customWidth="1"/>
    <col min="6666" max="6666" width="3.7265625" style="1" customWidth="1"/>
    <col min="6667" max="6667" width="45.7265625" style="1" customWidth="1"/>
    <col min="6668" max="6912" width="11.453125" style="1"/>
    <col min="6913" max="6913" width="28.1796875" style="1" customWidth="1"/>
    <col min="6914" max="6914" width="61.54296875" style="1" bestFit="1" customWidth="1"/>
    <col min="6915" max="6915" width="24.7265625" style="1" bestFit="1" customWidth="1"/>
    <col min="6916" max="6918" width="17.7265625" style="1" customWidth="1"/>
    <col min="6919" max="6919" width="3.7265625" style="1" customWidth="1"/>
    <col min="6920" max="6921" width="12.7265625" style="1" customWidth="1"/>
    <col min="6922" max="6922" width="3.7265625" style="1" customWidth="1"/>
    <col min="6923" max="6923" width="45.7265625" style="1" customWidth="1"/>
    <col min="6924" max="7168" width="11.453125" style="1"/>
    <col min="7169" max="7169" width="28.1796875" style="1" customWidth="1"/>
    <col min="7170" max="7170" width="61.54296875" style="1" bestFit="1" customWidth="1"/>
    <col min="7171" max="7171" width="24.7265625" style="1" bestFit="1" customWidth="1"/>
    <col min="7172" max="7174" width="17.7265625" style="1" customWidth="1"/>
    <col min="7175" max="7175" width="3.7265625" style="1" customWidth="1"/>
    <col min="7176" max="7177" width="12.7265625" style="1" customWidth="1"/>
    <col min="7178" max="7178" width="3.7265625" style="1" customWidth="1"/>
    <col min="7179" max="7179" width="45.7265625" style="1" customWidth="1"/>
    <col min="7180" max="7424" width="11.453125" style="1"/>
    <col min="7425" max="7425" width="28.1796875" style="1" customWidth="1"/>
    <col min="7426" max="7426" width="61.54296875" style="1" bestFit="1" customWidth="1"/>
    <col min="7427" max="7427" width="24.7265625" style="1" bestFit="1" customWidth="1"/>
    <col min="7428" max="7430" width="17.7265625" style="1" customWidth="1"/>
    <col min="7431" max="7431" width="3.7265625" style="1" customWidth="1"/>
    <col min="7432" max="7433" width="12.7265625" style="1" customWidth="1"/>
    <col min="7434" max="7434" width="3.7265625" style="1" customWidth="1"/>
    <col min="7435" max="7435" width="45.7265625" style="1" customWidth="1"/>
    <col min="7436" max="7680" width="11.453125" style="1"/>
    <col min="7681" max="7681" width="28.1796875" style="1" customWidth="1"/>
    <col min="7682" max="7682" width="61.54296875" style="1" bestFit="1" customWidth="1"/>
    <col min="7683" max="7683" width="24.7265625" style="1" bestFit="1" customWidth="1"/>
    <col min="7684" max="7686" width="17.7265625" style="1" customWidth="1"/>
    <col min="7687" max="7687" width="3.7265625" style="1" customWidth="1"/>
    <col min="7688" max="7689" width="12.7265625" style="1" customWidth="1"/>
    <col min="7690" max="7690" width="3.7265625" style="1" customWidth="1"/>
    <col min="7691" max="7691" width="45.7265625" style="1" customWidth="1"/>
    <col min="7692" max="7936" width="11.453125" style="1"/>
    <col min="7937" max="7937" width="28.1796875" style="1" customWidth="1"/>
    <col min="7938" max="7938" width="61.54296875" style="1" bestFit="1" customWidth="1"/>
    <col min="7939" max="7939" width="24.7265625" style="1" bestFit="1" customWidth="1"/>
    <col min="7940" max="7942" width="17.7265625" style="1" customWidth="1"/>
    <col min="7943" max="7943" width="3.7265625" style="1" customWidth="1"/>
    <col min="7944" max="7945" width="12.7265625" style="1" customWidth="1"/>
    <col min="7946" max="7946" width="3.7265625" style="1" customWidth="1"/>
    <col min="7947" max="7947" width="45.7265625" style="1" customWidth="1"/>
    <col min="7948" max="8192" width="11.453125" style="1"/>
    <col min="8193" max="8193" width="28.1796875" style="1" customWidth="1"/>
    <col min="8194" max="8194" width="61.54296875" style="1" bestFit="1" customWidth="1"/>
    <col min="8195" max="8195" width="24.7265625" style="1" bestFit="1" customWidth="1"/>
    <col min="8196" max="8198" width="17.7265625" style="1" customWidth="1"/>
    <col min="8199" max="8199" width="3.7265625" style="1" customWidth="1"/>
    <col min="8200" max="8201" width="12.7265625" style="1" customWidth="1"/>
    <col min="8202" max="8202" width="3.7265625" style="1" customWidth="1"/>
    <col min="8203" max="8203" width="45.7265625" style="1" customWidth="1"/>
    <col min="8204" max="8448" width="11.453125" style="1"/>
    <col min="8449" max="8449" width="28.1796875" style="1" customWidth="1"/>
    <col min="8450" max="8450" width="61.54296875" style="1" bestFit="1" customWidth="1"/>
    <col min="8451" max="8451" width="24.7265625" style="1" bestFit="1" customWidth="1"/>
    <col min="8452" max="8454" width="17.7265625" style="1" customWidth="1"/>
    <col min="8455" max="8455" width="3.7265625" style="1" customWidth="1"/>
    <col min="8456" max="8457" width="12.7265625" style="1" customWidth="1"/>
    <col min="8458" max="8458" width="3.7265625" style="1" customWidth="1"/>
    <col min="8459" max="8459" width="45.7265625" style="1" customWidth="1"/>
    <col min="8460" max="8704" width="11.453125" style="1"/>
    <col min="8705" max="8705" width="28.1796875" style="1" customWidth="1"/>
    <col min="8706" max="8706" width="61.54296875" style="1" bestFit="1" customWidth="1"/>
    <col min="8707" max="8707" width="24.7265625" style="1" bestFit="1" customWidth="1"/>
    <col min="8708" max="8710" width="17.7265625" style="1" customWidth="1"/>
    <col min="8711" max="8711" width="3.7265625" style="1" customWidth="1"/>
    <col min="8712" max="8713" width="12.7265625" style="1" customWidth="1"/>
    <col min="8714" max="8714" width="3.7265625" style="1" customWidth="1"/>
    <col min="8715" max="8715" width="45.7265625" style="1" customWidth="1"/>
    <col min="8716" max="8960" width="11.453125" style="1"/>
    <col min="8961" max="8961" width="28.1796875" style="1" customWidth="1"/>
    <col min="8962" max="8962" width="61.54296875" style="1" bestFit="1" customWidth="1"/>
    <col min="8963" max="8963" width="24.7265625" style="1" bestFit="1" customWidth="1"/>
    <col min="8964" max="8966" width="17.7265625" style="1" customWidth="1"/>
    <col min="8967" max="8967" width="3.7265625" style="1" customWidth="1"/>
    <col min="8968" max="8969" width="12.7265625" style="1" customWidth="1"/>
    <col min="8970" max="8970" width="3.7265625" style="1" customWidth="1"/>
    <col min="8971" max="8971" width="45.7265625" style="1" customWidth="1"/>
    <col min="8972" max="9216" width="11.453125" style="1"/>
    <col min="9217" max="9217" width="28.1796875" style="1" customWidth="1"/>
    <col min="9218" max="9218" width="61.54296875" style="1" bestFit="1" customWidth="1"/>
    <col min="9219" max="9219" width="24.7265625" style="1" bestFit="1" customWidth="1"/>
    <col min="9220" max="9222" width="17.7265625" style="1" customWidth="1"/>
    <col min="9223" max="9223" width="3.7265625" style="1" customWidth="1"/>
    <col min="9224" max="9225" width="12.7265625" style="1" customWidth="1"/>
    <col min="9226" max="9226" width="3.7265625" style="1" customWidth="1"/>
    <col min="9227" max="9227" width="45.7265625" style="1" customWidth="1"/>
    <col min="9228" max="9472" width="11.453125" style="1"/>
    <col min="9473" max="9473" width="28.1796875" style="1" customWidth="1"/>
    <col min="9474" max="9474" width="61.54296875" style="1" bestFit="1" customWidth="1"/>
    <col min="9475" max="9475" width="24.7265625" style="1" bestFit="1" customWidth="1"/>
    <col min="9476" max="9478" width="17.7265625" style="1" customWidth="1"/>
    <col min="9479" max="9479" width="3.7265625" style="1" customWidth="1"/>
    <col min="9480" max="9481" width="12.7265625" style="1" customWidth="1"/>
    <col min="9482" max="9482" width="3.7265625" style="1" customWidth="1"/>
    <col min="9483" max="9483" width="45.7265625" style="1" customWidth="1"/>
    <col min="9484" max="9728" width="11.453125" style="1"/>
    <col min="9729" max="9729" width="28.1796875" style="1" customWidth="1"/>
    <col min="9730" max="9730" width="61.54296875" style="1" bestFit="1" customWidth="1"/>
    <col min="9731" max="9731" width="24.7265625" style="1" bestFit="1" customWidth="1"/>
    <col min="9732" max="9734" width="17.7265625" style="1" customWidth="1"/>
    <col min="9735" max="9735" width="3.7265625" style="1" customWidth="1"/>
    <col min="9736" max="9737" width="12.7265625" style="1" customWidth="1"/>
    <col min="9738" max="9738" width="3.7265625" style="1" customWidth="1"/>
    <col min="9739" max="9739" width="45.7265625" style="1" customWidth="1"/>
    <col min="9740" max="9984" width="11.453125" style="1"/>
    <col min="9985" max="9985" width="28.1796875" style="1" customWidth="1"/>
    <col min="9986" max="9986" width="61.54296875" style="1" bestFit="1" customWidth="1"/>
    <col min="9987" max="9987" width="24.7265625" style="1" bestFit="1" customWidth="1"/>
    <col min="9988" max="9990" width="17.7265625" style="1" customWidth="1"/>
    <col min="9991" max="9991" width="3.7265625" style="1" customWidth="1"/>
    <col min="9992" max="9993" width="12.7265625" style="1" customWidth="1"/>
    <col min="9994" max="9994" width="3.7265625" style="1" customWidth="1"/>
    <col min="9995" max="9995" width="45.7265625" style="1" customWidth="1"/>
    <col min="9996" max="10240" width="11.453125" style="1"/>
    <col min="10241" max="10241" width="28.1796875" style="1" customWidth="1"/>
    <col min="10242" max="10242" width="61.54296875" style="1" bestFit="1" customWidth="1"/>
    <col min="10243" max="10243" width="24.7265625" style="1" bestFit="1" customWidth="1"/>
    <col min="10244" max="10246" width="17.7265625" style="1" customWidth="1"/>
    <col min="10247" max="10247" width="3.7265625" style="1" customWidth="1"/>
    <col min="10248" max="10249" width="12.7265625" style="1" customWidth="1"/>
    <col min="10250" max="10250" width="3.7265625" style="1" customWidth="1"/>
    <col min="10251" max="10251" width="45.7265625" style="1" customWidth="1"/>
    <col min="10252" max="10496" width="11.453125" style="1"/>
    <col min="10497" max="10497" width="28.1796875" style="1" customWidth="1"/>
    <col min="10498" max="10498" width="61.54296875" style="1" bestFit="1" customWidth="1"/>
    <col min="10499" max="10499" width="24.7265625" style="1" bestFit="1" customWidth="1"/>
    <col min="10500" max="10502" width="17.7265625" style="1" customWidth="1"/>
    <col min="10503" max="10503" width="3.7265625" style="1" customWidth="1"/>
    <col min="10504" max="10505" width="12.7265625" style="1" customWidth="1"/>
    <col min="10506" max="10506" width="3.7265625" style="1" customWidth="1"/>
    <col min="10507" max="10507" width="45.7265625" style="1" customWidth="1"/>
    <col min="10508" max="10752" width="11.453125" style="1"/>
    <col min="10753" max="10753" width="28.1796875" style="1" customWidth="1"/>
    <col min="10754" max="10754" width="61.54296875" style="1" bestFit="1" customWidth="1"/>
    <col min="10755" max="10755" width="24.7265625" style="1" bestFit="1" customWidth="1"/>
    <col min="10756" max="10758" width="17.7265625" style="1" customWidth="1"/>
    <col min="10759" max="10759" width="3.7265625" style="1" customWidth="1"/>
    <col min="10760" max="10761" width="12.7265625" style="1" customWidth="1"/>
    <col min="10762" max="10762" width="3.7265625" style="1" customWidth="1"/>
    <col min="10763" max="10763" width="45.7265625" style="1" customWidth="1"/>
    <col min="10764" max="11008" width="11.453125" style="1"/>
    <col min="11009" max="11009" width="28.1796875" style="1" customWidth="1"/>
    <col min="11010" max="11010" width="61.54296875" style="1" bestFit="1" customWidth="1"/>
    <col min="11011" max="11011" width="24.7265625" style="1" bestFit="1" customWidth="1"/>
    <col min="11012" max="11014" width="17.7265625" style="1" customWidth="1"/>
    <col min="11015" max="11015" width="3.7265625" style="1" customWidth="1"/>
    <col min="11016" max="11017" width="12.7265625" style="1" customWidth="1"/>
    <col min="11018" max="11018" width="3.7265625" style="1" customWidth="1"/>
    <col min="11019" max="11019" width="45.7265625" style="1" customWidth="1"/>
    <col min="11020" max="11264" width="11.453125" style="1"/>
    <col min="11265" max="11265" width="28.1796875" style="1" customWidth="1"/>
    <col min="11266" max="11266" width="61.54296875" style="1" bestFit="1" customWidth="1"/>
    <col min="11267" max="11267" width="24.7265625" style="1" bestFit="1" customWidth="1"/>
    <col min="11268" max="11270" width="17.7265625" style="1" customWidth="1"/>
    <col min="11271" max="11271" width="3.7265625" style="1" customWidth="1"/>
    <col min="11272" max="11273" width="12.7265625" style="1" customWidth="1"/>
    <col min="11274" max="11274" width="3.7265625" style="1" customWidth="1"/>
    <col min="11275" max="11275" width="45.7265625" style="1" customWidth="1"/>
    <col min="11276" max="11520" width="11.453125" style="1"/>
    <col min="11521" max="11521" width="28.1796875" style="1" customWidth="1"/>
    <col min="11522" max="11522" width="61.54296875" style="1" bestFit="1" customWidth="1"/>
    <col min="11523" max="11523" width="24.7265625" style="1" bestFit="1" customWidth="1"/>
    <col min="11524" max="11526" width="17.7265625" style="1" customWidth="1"/>
    <col min="11527" max="11527" width="3.7265625" style="1" customWidth="1"/>
    <col min="11528" max="11529" width="12.7265625" style="1" customWidth="1"/>
    <col min="11530" max="11530" width="3.7265625" style="1" customWidth="1"/>
    <col min="11531" max="11531" width="45.7265625" style="1" customWidth="1"/>
    <col min="11532" max="11776" width="11.453125" style="1"/>
    <col min="11777" max="11777" width="28.1796875" style="1" customWidth="1"/>
    <col min="11778" max="11778" width="61.54296875" style="1" bestFit="1" customWidth="1"/>
    <col min="11779" max="11779" width="24.7265625" style="1" bestFit="1" customWidth="1"/>
    <col min="11780" max="11782" width="17.7265625" style="1" customWidth="1"/>
    <col min="11783" max="11783" width="3.7265625" style="1" customWidth="1"/>
    <col min="11784" max="11785" width="12.7265625" style="1" customWidth="1"/>
    <col min="11786" max="11786" width="3.7265625" style="1" customWidth="1"/>
    <col min="11787" max="11787" width="45.7265625" style="1" customWidth="1"/>
    <col min="11788" max="12032" width="11.453125" style="1"/>
    <col min="12033" max="12033" width="28.1796875" style="1" customWidth="1"/>
    <col min="12034" max="12034" width="61.54296875" style="1" bestFit="1" customWidth="1"/>
    <col min="12035" max="12035" width="24.7265625" style="1" bestFit="1" customWidth="1"/>
    <col min="12036" max="12038" width="17.7265625" style="1" customWidth="1"/>
    <col min="12039" max="12039" width="3.7265625" style="1" customWidth="1"/>
    <col min="12040" max="12041" width="12.7265625" style="1" customWidth="1"/>
    <col min="12042" max="12042" width="3.7265625" style="1" customWidth="1"/>
    <col min="12043" max="12043" width="45.7265625" style="1" customWidth="1"/>
    <col min="12044" max="12288" width="11.453125" style="1"/>
    <col min="12289" max="12289" width="28.1796875" style="1" customWidth="1"/>
    <col min="12290" max="12290" width="61.54296875" style="1" bestFit="1" customWidth="1"/>
    <col min="12291" max="12291" width="24.7265625" style="1" bestFit="1" customWidth="1"/>
    <col min="12292" max="12294" width="17.7265625" style="1" customWidth="1"/>
    <col min="12295" max="12295" width="3.7265625" style="1" customWidth="1"/>
    <col min="12296" max="12297" width="12.7265625" style="1" customWidth="1"/>
    <col min="12298" max="12298" width="3.7265625" style="1" customWidth="1"/>
    <col min="12299" max="12299" width="45.7265625" style="1" customWidth="1"/>
    <col min="12300" max="12544" width="11.453125" style="1"/>
    <col min="12545" max="12545" width="28.1796875" style="1" customWidth="1"/>
    <col min="12546" max="12546" width="61.54296875" style="1" bestFit="1" customWidth="1"/>
    <col min="12547" max="12547" width="24.7265625" style="1" bestFit="1" customWidth="1"/>
    <col min="12548" max="12550" width="17.7265625" style="1" customWidth="1"/>
    <col min="12551" max="12551" width="3.7265625" style="1" customWidth="1"/>
    <col min="12552" max="12553" width="12.7265625" style="1" customWidth="1"/>
    <col min="12554" max="12554" width="3.7265625" style="1" customWidth="1"/>
    <col min="12555" max="12555" width="45.7265625" style="1" customWidth="1"/>
    <col min="12556" max="12800" width="11.453125" style="1"/>
    <col min="12801" max="12801" width="28.1796875" style="1" customWidth="1"/>
    <col min="12802" max="12802" width="61.54296875" style="1" bestFit="1" customWidth="1"/>
    <col min="12803" max="12803" width="24.7265625" style="1" bestFit="1" customWidth="1"/>
    <col min="12804" max="12806" width="17.7265625" style="1" customWidth="1"/>
    <col min="12807" max="12807" width="3.7265625" style="1" customWidth="1"/>
    <col min="12808" max="12809" width="12.7265625" style="1" customWidth="1"/>
    <col min="12810" max="12810" width="3.7265625" style="1" customWidth="1"/>
    <col min="12811" max="12811" width="45.7265625" style="1" customWidth="1"/>
    <col min="12812" max="13056" width="11.453125" style="1"/>
    <col min="13057" max="13057" width="28.1796875" style="1" customWidth="1"/>
    <col min="13058" max="13058" width="61.54296875" style="1" bestFit="1" customWidth="1"/>
    <col min="13059" max="13059" width="24.7265625" style="1" bestFit="1" customWidth="1"/>
    <col min="13060" max="13062" width="17.7265625" style="1" customWidth="1"/>
    <col min="13063" max="13063" width="3.7265625" style="1" customWidth="1"/>
    <col min="13064" max="13065" width="12.7265625" style="1" customWidth="1"/>
    <col min="13066" max="13066" width="3.7265625" style="1" customWidth="1"/>
    <col min="13067" max="13067" width="45.7265625" style="1" customWidth="1"/>
    <col min="13068" max="13312" width="11.453125" style="1"/>
    <col min="13313" max="13313" width="28.1796875" style="1" customWidth="1"/>
    <col min="13314" max="13314" width="61.54296875" style="1" bestFit="1" customWidth="1"/>
    <col min="13315" max="13315" width="24.7265625" style="1" bestFit="1" customWidth="1"/>
    <col min="13316" max="13318" width="17.7265625" style="1" customWidth="1"/>
    <col min="13319" max="13319" width="3.7265625" style="1" customWidth="1"/>
    <col min="13320" max="13321" width="12.7265625" style="1" customWidth="1"/>
    <col min="13322" max="13322" width="3.7265625" style="1" customWidth="1"/>
    <col min="13323" max="13323" width="45.7265625" style="1" customWidth="1"/>
    <col min="13324" max="13568" width="11.453125" style="1"/>
    <col min="13569" max="13569" width="28.1796875" style="1" customWidth="1"/>
    <col min="13570" max="13570" width="61.54296875" style="1" bestFit="1" customWidth="1"/>
    <col min="13571" max="13571" width="24.7265625" style="1" bestFit="1" customWidth="1"/>
    <col min="13572" max="13574" width="17.7265625" style="1" customWidth="1"/>
    <col min="13575" max="13575" width="3.7265625" style="1" customWidth="1"/>
    <col min="13576" max="13577" width="12.7265625" style="1" customWidth="1"/>
    <col min="13578" max="13578" width="3.7265625" style="1" customWidth="1"/>
    <col min="13579" max="13579" width="45.7265625" style="1" customWidth="1"/>
    <col min="13580" max="13824" width="11.453125" style="1"/>
    <col min="13825" max="13825" width="28.1796875" style="1" customWidth="1"/>
    <col min="13826" max="13826" width="61.54296875" style="1" bestFit="1" customWidth="1"/>
    <col min="13827" max="13827" width="24.7265625" style="1" bestFit="1" customWidth="1"/>
    <col min="13828" max="13830" width="17.7265625" style="1" customWidth="1"/>
    <col min="13831" max="13831" width="3.7265625" style="1" customWidth="1"/>
    <col min="13832" max="13833" width="12.7265625" style="1" customWidth="1"/>
    <col min="13834" max="13834" width="3.7265625" style="1" customWidth="1"/>
    <col min="13835" max="13835" width="45.7265625" style="1" customWidth="1"/>
    <col min="13836" max="14080" width="11.453125" style="1"/>
    <col min="14081" max="14081" width="28.1796875" style="1" customWidth="1"/>
    <col min="14082" max="14082" width="61.54296875" style="1" bestFit="1" customWidth="1"/>
    <col min="14083" max="14083" width="24.7265625" style="1" bestFit="1" customWidth="1"/>
    <col min="14084" max="14086" width="17.7265625" style="1" customWidth="1"/>
    <col min="14087" max="14087" width="3.7265625" style="1" customWidth="1"/>
    <col min="14088" max="14089" width="12.7265625" style="1" customWidth="1"/>
    <col min="14090" max="14090" width="3.7265625" style="1" customWidth="1"/>
    <col min="14091" max="14091" width="45.7265625" style="1" customWidth="1"/>
    <col min="14092" max="14336" width="11.453125" style="1"/>
    <col min="14337" max="14337" width="28.1796875" style="1" customWidth="1"/>
    <col min="14338" max="14338" width="61.54296875" style="1" bestFit="1" customWidth="1"/>
    <col min="14339" max="14339" width="24.7265625" style="1" bestFit="1" customWidth="1"/>
    <col min="14340" max="14342" width="17.7265625" style="1" customWidth="1"/>
    <col min="14343" max="14343" width="3.7265625" style="1" customWidth="1"/>
    <col min="14344" max="14345" width="12.7265625" style="1" customWidth="1"/>
    <col min="14346" max="14346" width="3.7265625" style="1" customWidth="1"/>
    <col min="14347" max="14347" width="45.7265625" style="1" customWidth="1"/>
    <col min="14348" max="14592" width="11.453125" style="1"/>
    <col min="14593" max="14593" width="28.1796875" style="1" customWidth="1"/>
    <col min="14594" max="14594" width="61.54296875" style="1" bestFit="1" customWidth="1"/>
    <col min="14595" max="14595" width="24.7265625" style="1" bestFit="1" customWidth="1"/>
    <col min="14596" max="14598" width="17.7265625" style="1" customWidth="1"/>
    <col min="14599" max="14599" width="3.7265625" style="1" customWidth="1"/>
    <col min="14600" max="14601" width="12.7265625" style="1" customWidth="1"/>
    <col min="14602" max="14602" width="3.7265625" style="1" customWidth="1"/>
    <col min="14603" max="14603" width="45.7265625" style="1" customWidth="1"/>
    <col min="14604" max="14848" width="11.453125" style="1"/>
    <col min="14849" max="14849" width="28.1796875" style="1" customWidth="1"/>
    <col min="14850" max="14850" width="61.54296875" style="1" bestFit="1" customWidth="1"/>
    <col min="14851" max="14851" width="24.7265625" style="1" bestFit="1" customWidth="1"/>
    <col min="14852" max="14854" width="17.7265625" style="1" customWidth="1"/>
    <col min="14855" max="14855" width="3.7265625" style="1" customWidth="1"/>
    <col min="14856" max="14857" width="12.7265625" style="1" customWidth="1"/>
    <col min="14858" max="14858" width="3.7265625" style="1" customWidth="1"/>
    <col min="14859" max="14859" width="45.7265625" style="1" customWidth="1"/>
    <col min="14860" max="15104" width="11.453125" style="1"/>
    <col min="15105" max="15105" width="28.1796875" style="1" customWidth="1"/>
    <col min="15106" max="15106" width="61.54296875" style="1" bestFit="1" customWidth="1"/>
    <col min="15107" max="15107" width="24.7265625" style="1" bestFit="1" customWidth="1"/>
    <col min="15108" max="15110" width="17.7265625" style="1" customWidth="1"/>
    <col min="15111" max="15111" width="3.7265625" style="1" customWidth="1"/>
    <col min="15112" max="15113" width="12.7265625" style="1" customWidth="1"/>
    <col min="15114" max="15114" width="3.7265625" style="1" customWidth="1"/>
    <col min="15115" max="15115" width="45.7265625" style="1" customWidth="1"/>
    <col min="15116" max="15360" width="11.453125" style="1"/>
    <col min="15361" max="15361" width="28.1796875" style="1" customWidth="1"/>
    <col min="15362" max="15362" width="61.54296875" style="1" bestFit="1" customWidth="1"/>
    <col min="15363" max="15363" width="24.7265625" style="1" bestFit="1" customWidth="1"/>
    <col min="15364" max="15366" width="17.7265625" style="1" customWidth="1"/>
    <col min="15367" max="15367" width="3.7265625" style="1" customWidth="1"/>
    <col min="15368" max="15369" width="12.7265625" style="1" customWidth="1"/>
    <col min="15370" max="15370" width="3.7265625" style="1" customWidth="1"/>
    <col min="15371" max="15371" width="45.7265625" style="1" customWidth="1"/>
    <col min="15372" max="15616" width="11.453125" style="1"/>
    <col min="15617" max="15617" width="28.1796875" style="1" customWidth="1"/>
    <col min="15618" max="15618" width="61.54296875" style="1" bestFit="1" customWidth="1"/>
    <col min="15619" max="15619" width="24.7265625" style="1" bestFit="1" customWidth="1"/>
    <col min="15620" max="15622" width="17.7265625" style="1" customWidth="1"/>
    <col min="15623" max="15623" width="3.7265625" style="1" customWidth="1"/>
    <col min="15624" max="15625" width="12.7265625" style="1" customWidth="1"/>
    <col min="15626" max="15626" width="3.7265625" style="1" customWidth="1"/>
    <col min="15627" max="15627" width="45.7265625" style="1" customWidth="1"/>
    <col min="15628" max="15872" width="11.453125" style="1"/>
    <col min="15873" max="15873" width="28.1796875" style="1" customWidth="1"/>
    <col min="15874" max="15874" width="61.54296875" style="1" bestFit="1" customWidth="1"/>
    <col min="15875" max="15875" width="24.7265625" style="1" bestFit="1" customWidth="1"/>
    <col min="15876" max="15878" width="17.7265625" style="1" customWidth="1"/>
    <col min="15879" max="15879" width="3.7265625" style="1" customWidth="1"/>
    <col min="15880" max="15881" width="12.7265625" style="1" customWidth="1"/>
    <col min="15882" max="15882" width="3.7265625" style="1" customWidth="1"/>
    <col min="15883" max="15883" width="45.7265625" style="1" customWidth="1"/>
    <col min="15884" max="16128" width="11.453125" style="1"/>
    <col min="16129" max="16129" width="28.1796875" style="1" customWidth="1"/>
    <col min="16130" max="16130" width="61.54296875" style="1" bestFit="1" customWidth="1"/>
    <col min="16131" max="16131" width="24.7265625" style="1" bestFit="1" customWidth="1"/>
    <col min="16132" max="16134" width="17.7265625" style="1" customWidth="1"/>
    <col min="16135" max="16135" width="3.7265625" style="1" customWidth="1"/>
    <col min="16136" max="16137" width="12.7265625" style="1" customWidth="1"/>
    <col min="16138" max="16138" width="3.7265625" style="1" customWidth="1"/>
    <col min="16139" max="16139" width="45.7265625" style="1" customWidth="1"/>
    <col min="16140" max="16384" width="11.453125" style="1"/>
  </cols>
  <sheetData>
    <row r="1" spans="1:11" ht="10" customHeight="1"/>
    <row r="2" spans="1:11" ht="30" customHeight="1">
      <c r="A2" s="4" t="s">
        <v>7</v>
      </c>
    </row>
    <row r="3" spans="1:11" ht="25" customHeight="1">
      <c r="A3" s="5" t="s">
        <v>2</v>
      </c>
      <c r="H3" s="1"/>
      <c r="I3" s="1"/>
    </row>
    <row r="4" spans="1:11" ht="20.149999999999999" customHeight="1">
      <c r="A4" s="5"/>
      <c r="H4" s="6"/>
    </row>
    <row r="5" spans="1:11" ht="30" customHeight="1">
      <c r="A5" s="7" t="s">
        <v>8</v>
      </c>
      <c r="B5" s="7" t="s">
        <v>9</v>
      </c>
      <c r="C5" s="8" t="s">
        <v>36</v>
      </c>
      <c r="D5" s="9" t="s">
        <v>22</v>
      </c>
      <c r="E5" s="9" t="s">
        <v>35</v>
      </c>
      <c r="F5" s="9" t="s">
        <v>23</v>
      </c>
      <c r="H5" s="10" t="s">
        <v>10</v>
      </c>
      <c r="I5" s="11" t="s">
        <v>11</v>
      </c>
      <c r="K5" s="12" t="s">
        <v>12</v>
      </c>
    </row>
    <row r="6" spans="1:11" ht="14.5" customHeight="1">
      <c r="A6" s="13"/>
      <c r="B6" s="14"/>
      <c r="C6" s="14"/>
      <c r="D6" s="15" t="s">
        <v>13</v>
      </c>
      <c r="E6" s="15" t="s">
        <v>13</v>
      </c>
      <c r="F6" s="15" t="s">
        <v>13</v>
      </c>
      <c r="H6" s="15" t="s">
        <v>13</v>
      </c>
      <c r="I6" s="16"/>
      <c r="K6" s="14"/>
    </row>
    <row r="7" spans="1:11" ht="17.25" customHeight="1">
      <c r="K7" s="270" t="s">
        <v>34</v>
      </c>
    </row>
    <row r="8" spans="1:11" ht="17.25" customHeight="1">
      <c r="K8" s="271"/>
    </row>
    <row r="9" spans="1:11" ht="17.25" customHeight="1">
      <c r="K9" s="271"/>
    </row>
    <row r="10" spans="1:11" ht="17.25" customHeight="1" thickBot="1">
      <c r="A10" s="17" t="s">
        <v>30</v>
      </c>
      <c r="B10" s="18"/>
      <c r="C10" s="18"/>
      <c r="D10" s="19"/>
      <c r="E10" s="20"/>
      <c r="F10" s="21"/>
    </row>
    <row r="11" spans="1:11" ht="17.25" customHeight="1" thickTop="1">
      <c r="A11" s="22" t="s">
        <v>3</v>
      </c>
      <c r="B11" s="22" t="s">
        <v>28</v>
      </c>
      <c r="C11" s="23" t="s">
        <v>0</v>
      </c>
      <c r="D11" s="24">
        <v>26.1</v>
      </c>
      <c r="E11" s="25">
        <f>D11-1.3*$H11</f>
        <v>19.236000000000001</v>
      </c>
      <c r="F11" s="26">
        <f>D11+1.3*$H11</f>
        <v>32.963999999999999</v>
      </c>
      <c r="H11" s="27">
        <v>5.28</v>
      </c>
      <c r="I11" s="28">
        <f>POWER(H11,2)</f>
        <v>27.878400000000003</v>
      </c>
    </row>
    <row r="12" spans="1:11" ht="17.25" customHeight="1">
      <c r="A12" s="14" t="s">
        <v>4</v>
      </c>
      <c r="B12" s="14" t="s">
        <v>27</v>
      </c>
      <c r="C12" s="29" t="s">
        <v>0</v>
      </c>
      <c r="D12" s="30">
        <v>40.5</v>
      </c>
      <c r="E12" s="31">
        <f>D12-1.3*$H12</f>
        <v>30.1</v>
      </c>
      <c r="F12" s="32">
        <f>D12+1.3*$H12</f>
        <v>50.9</v>
      </c>
      <c r="H12" s="33">
        <v>8</v>
      </c>
      <c r="I12" s="28">
        <f>POWER(H12,2)</f>
        <v>64</v>
      </c>
    </row>
    <row r="13" spans="1:11" ht="17.25" customHeight="1">
      <c r="A13" s="14" t="s">
        <v>5</v>
      </c>
      <c r="B13" s="14" t="s">
        <v>25</v>
      </c>
      <c r="C13" s="29" t="s">
        <v>0</v>
      </c>
      <c r="D13" s="30">
        <v>9.1</v>
      </c>
      <c r="E13" s="31">
        <f>D13-1.3*$H13</f>
        <v>6.6949999999999994</v>
      </c>
      <c r="F13" s="32">
        <f>D13+1.3*$H13</f>
        <v>11.504999999999999</v>
      </c>
      <c r="H13" s="33">
        <v>1.85</v>
      </c>
      <c r="I13" s="28">
        <f>POWER(H13,2)</f>
        <v>3.4225000000000003</v>
      </c>
    </row>
    <row r="14" spans="1:11" ht="17.25" customHeight="1" thickBot="1">
      <c r="A14" s="14" t="s">
        <v>6</v>
      </c>
      <c r="B14" s="14" t="s">
        <v>26</v>
      </c>
      <c r="C14" s="29" t="s">
        <v>0</v>
      </c>
      <c r="D14" s="34">
        <v>7.8</v>
      </c>
      <c r="E14" s="31">
        <f>D14-1.3*$H14</f>
        <v>5.72</v>
      </c>
      <c r="F14" s="32">
        <f>D14+1.3*$H14</f>
        <v>9.879999999999999</v>
      </c>
      <c r="H14" s="35">
        <v>1.6</v>
      </c>
      <c r="I14" s="28">
        <f>POWER(H14,2)</f>
        <v>2.5600000000000005</v>
      </c>
    </row>
    <row r="15" spans="1:11" ht="17.25" customHeight="1" thickTop="1">
      <c r="A15" s="36"/>
      <c r="C15" s="36" t="s">
        <v>14</v>
      </c>
      <c r="D15" s="26">
        <f>SUM(D11:D14)</f>
        <v>83.499999999999986</v>
      </c>
    </row>
    <row r="16" spans="1:11" ht="17.25" customHeight="1"/>
    <row r="17" spans="1:11" ht="17.25" customHeight="1" thickBot="1">
      <c r="A17" s="17" t="s">
        <v>112</v>
      </c>
      <c r="B17" s="18"/>
      <c r="C17" s="18"/>
      <c r="D17" s="20"/>
      <c r="E17" s="20"/>
      <c r="F17" s="21"/>
    </row>
    <row r="18" spans="1:11" ht="17.25" customHeight="1" thickTop="1">
      <c r="A18" s="14" t="s">
        <v>3</v>
      </c>
      <c r="B18" s="14" t="s">
        <v>29</v>
      </c>
      <c r="C18" s="29" t="s">
        <v>0</v>
      </c>
      <c r="D18" s="24">
        <v>73.599999999999994</v>
      </c>
      <c r="E18" s="31">
        <f>D18-1.3*$H18</f>
        <v>54.424999999999997</v>
      </c>
      <c r="F18" s="32">
        <f>D18+1.3*$H18</f>
        <v>92.774999999999991</v>
      </c>
      <c r="H18" s="27">
        <v>14.75</v>
      </c>
      <c r="I18" s="28">
        <f>POWER(H18,2)</f>
        <v>217.5625</v>
      </c>
    </row>
    <row r="19" spans="1:11" ht="17.25" customHeight="1">
      <c r="A19" s="14" t="s">
        <v>4</v>
      </c>
      <c r="B19" s="14" t="s">
        <v>109</v>
      </c>
      <c r="C19" s="29" t="s">
        <v>1</v>
      </c>
      <c r="D19" s="30">
        <v>45</v>
      </c>
      <c r="E19" s="31">
        <f>D19-1.3*$H19</f>
        <v>37.369</v>
      </c>
      <c r="F19" s="32">
        <f>D19+1.3*$H19</f>
        <v>52.631</v>
      </c>
      <c r="H19" s="33">
        <v>5.87</v>
      </c>
      <c r="I19" s="28">
        <f>POWER(H19,2)</f>
        <v>34.456900000000005</v>
      </c>
    </row>
    <row r="20" spans="1:11" ht="17.25" customHeight="1">
      <c r="A20" s="14" t="s">
        <v>5</v>
      </c>
      <c r="B20" s="14" t="s">
        <v>110</v>
      </c>
      <c r="C20" s="29" t="s">
        <v>1</v>
      </c>
      <c r="D20" s="30">
        <v>13.7</v>
      </c>
      <c r="E20" s="31">
        <f>D20-1.3*$H20</f>
        <v>11.424999999999999</v>
      </c>
      <c r="F20" s="32">
        <f>D20+1.3*$H20</f>
        <v>15.975</v>
      </c>
      <c r="H20" s="33">
        <v>1.75</v>
      </c>
      <c r="I20" s="28">
        <f>POWER(H20,2)</f>
        <v>3.0625</v>
      </c>
    </row>
    <row r="21" spans="1:11" ht="17.25" customHeight="1" thickBot="1">
      <c r="A21" s="14" t="s">
        <v>6</v>
      </c>
      <c r="B21" s="14" t="s">
        <v>111</v>
      </c>
      <c r="C21" s="29" t="s">
        <v>1</v>
      </c>
      <c r="D21" s="34">
        <f>'[1]Bsp-Infrastrukturmassnahme'!L44</f>
        <v>971.25000000000011</v>
      </c>
      <c r="E21" s="31">
        <f>D21-1.3*$H21</f>
        <v>804.04223767644646</v>
      </c>
      <c r="F21" s="32">
        <f>D21+1.3*$H21</f>
        <v>1138.4577623235537</v>
      </c>
      <c r="H21" s="35">
        <f>'[1]Bsp-Infrastrukturmassnahme'!T44</f>
        <v>128.62135563350279</v>
      </c>
      <c r="I21" s="37">
        <f>POWER(H21,2)</f>
        <v>16543.453125</v>
      </c>
      <c r="K21" s="1" t="s">
        <v>33</v>
      </c>
    </row>
    <row r="22" spans="1:11" ht="17.25" customHeight="1" thickTop="1">
      <c r="A22" s="36"/>
      <c r="C22" s="36" t="s">
        <v>15</v>
      </c>
      <c r="D22" s="26">
        <f>SUM(D18:D21)</f>
        <v>1103.5500000000002</v>
      </c>
    </row>
    <row r="23" spans="1:11" ht="15" customHeight="1"/>
    <row r="24" spans="1:11" ht="17.5" customHeight="1" thickBot="1">
      <c r="A24" s="17" t="s">
        <v>31</v>
      </c>
      <c r="B24" s="18"/>
      <c r="C24" s="18"/>
      <c r="D24" s="20"/>
      <c r="E24" s="20"/>
      <c r="F24" s="21"/>
    </row>
    <row r="25" spans="1:11" ht="17.25" customHeight="1" thickTop="1">
      <c r="A25" s="38"/>
      <c r="B25" s="39" t="s">
        <v>24</v>
      </c>
      <c r="C25" s="29" t="s">
        <v>0</v>
      </c>
      <c r="D25" s="24">
        <v>1.3</v>
      </c>
      <c r="E25" s="31">
        <f>D25-1.3*$H25</f>
        <v>0.96199999999999997</v>
      </c>
      <c r="F25" s="32">
        <f>D25+1.3*$H25</f>
        <v>1.6380000000000001</v>
      </c>
      <c r="H25" s="27">
        <v>0.26</v>
      </c>
      <c r="I25" s="28">
        <f>POWER(H25,2)</f>
        <v>6.7600000000000007E-2</v>
      </c>
    </row>
    <row r="26" spans="1:11" ht="17.25" customHeight="1" thickBot="1">
      <c r="A26" s="38"/>
      <c r="B26" s="39" t="s">
        <v>32</v>
      </c>
      <c r="C26" s="29" t="s">
        <v>0</v>
      </c>
      <c r="D26" s="34">
        <v>19</v>
      </c>
      <c r="E26" s="31">
        <f>D26-1.3*$H26</f>
        <v>13.864999999999998</v>
      </c>
      <c r="F26" s="32">
        <f>D26+1.3*$H26</f>
        <v>24.135000000000002</v>
      </c>
      <c r="H26" s="35">
        <v>3.95</v>
      </c>
      <c r="I26" s="28">
        <f>POWER(H26,2)</f>
        <v>15.602500000000001</v>
      </c>
    </row>
    <row r="27" spans="1:11" ht="17.25" customHeight="1" thickTop="1">
      <c r="B27" s="36"/>
      <c r="C27" s="36" t="s">
        <v>16</v>
      </c>
      <c r="D27" s="26">
        <f>SUM(D25:D26)</f>
        <v>20.3</v>
      </c>
    </row>
    <row r="28" spans="1:11" ht="15" customHeight="1">
      <c r="B28" s="36"/>
      <c r="C28" s="36"/>
    </row>
    <row r="29" spans="1:11" ht="17.25" customHeight="1">
      <c r="A29" s="40" t="s">
        <v>17</v>
      </c>
      <c r="B29" s="41"/>
      <c r="C29" s="41"/>
      <c r="D29" s="42">
        <f>D15+D22+D27</f>
        <v>1207.3500000000001</v>
      </c>
      <c r="E29" s="42">
        <f>D29-1.3*$H29</f>
        <v>1038.2896806395718</v>
      </c>
      <c r="F29" s="42">
        <f>D29+1.3*$H29</f>
        <v>1376.4103193604285</v>
      </c>
      <c r="H29" s="28">
        <f>SQRT(I29)</f>
        <v>130.04639950802175</v>
      </c>
      <c r="I29" s="28">
        <f>SUM(I11:I26)</f>
        <v>16912.066025</v>
      </c>
    </row>
    <row r="30" spans="1:11" ht="17.25" customHeight="1">
      <c r="B30" s="36"/>
      <c r="C30" s="36"/>
    </row>
    <row r="31" spans="1:11" ht="17.25" customHeight="1">
      <c r="B31" s="36"/>
      <c r="C31" s="36"/>
    </row>
    <row r="32" spans="1:11" s="43" customFormat="1" ht="17.25" customHeight="1" thickBot="1">
      <c r="D32" s="44"/>
      <c r="E32" s="44"/>
      <c r="F32" s="44"/>
      <c r="H32" s="45"/>
      <c r="I32" s="45"/>
    </row>
    <row r="33" spans="2:4" ht="17.25" customHeight="1">
      <c r="B33" s="46" t="s">
        <v>21</v>
      </c>
      <c r="C33" s="47" t="s">
        <v>18</v>
      </c>
      <c r="D33" s="48">
        <f>D34-1.3*H29</f>
        <v>1038.2896806395718</v>
      </c>
    </row>
    <row r="34" spans="2:4" ht="17.25" customHeight="1">
      <c r="B34" s="49"/>
      <c r="C34" s="50" t="s">
        <v>19</v>
      </c>
      <c r="D34" s="51">
        <f>D29</f>
        <v>1207.3500000000001</v>
      </c>
    </row>
    <row r="35" spans="2:4" ht="17.25" customHeight="1" thickBot="1">
      <c r="B35" s="52"/>
      <c r="C35" s="53" t="s">
        <v>20</v>
      </c>
      <c r="D35" s="54">
        <f>D34+1.3*H29</f>
        <v>1376.4103193604285</v>
      </c>
    </row>
    <row r="36" spans="2:4" ht="15" customHeight="1">
      <c r="B36" s="36"/>
    </row>
  </sheetData>
  <mergeCells count="1">
    <mergeCell ref="K7:K9"/>
  </mergeCells>
  <pageMargins left="0.78740157480314965" right="0.78740157480314965" top="0.98425196850393704" bottom="0.98425196850393704" header="0.51181102362204722" footer="0.51181102362204722"/>
  <pageSetup paperSize="8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Esempio calcolo infra.</vt:lpstr>
      <vt:lpstr>Esempio calcolo modulo</vt:lpstr>
      <vt:lpstr>'Esempio calcolo modulo'!Druckbereich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Lietha Julie BAV</dc:creator>
  <cp:lastModifiedBy>Wyss Fabiola BAV</cp:lastModifiedBy>
  <dcterms:created xsi:type="dcterms:W3CDTF">2016-02-02T08:19:05Z</dcterms:created>
  <dcterms:modified xsi:type="dcterms:W3CDTF">2024-06-01T11:51:45Z</dcterms:modified>
</cp:coreProperties>
</file>