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Config\Desktop\"/>
    </mc:Choice>
  </mc:AlternateContent>
  <xr:revisionPtr revIDLastSave="0" documentId="8_{C7C55440-77EB-456E-9A9B-DA39C1F282F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x. de calcul coût infra." sheetId="5" r:id="rId1"/>
    <sheet name="Ex. de calcul coût modulaire" sheetId="4" r:id="rId2"/>
  </sheets>
  <externalReferences>
    <externalReference r:id="rId3"/>
  </externalReferences>
  <definedNames>
    <definedName name="_xlnm.Print_Area" localSheetId="1">'Ex. de calcul coût modulaire'!$A$2:$K$35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G16" i="5"/>
  <c r="G18" i="5"/>
  <c r="I18" i="5"/>
  <c r="L18" i="5"/>
  <c r="N18" i="5"/>
  <c r="O18" i="5"/>
  <c r="P18" i="5"/>
  <c r="S18" i="5" s="1"/>
  <c r="T18" i="5" s="1"/>
  <c r="U18" i="5" s="1"/>
  <c r="I19" i="5"/>
  <c r="G19" i="5" s="1"/>
  <c r="L20" i="5"/>
  <c r="L24" i="5"/>
  <c r="P24" i="5"/>
  <c r="S24" i="5"/>
  <c r="T24" i="5"/>
  <c r="U24" i="5" s="1"/>
  <c r="L26" i="5"/>
  <c r="P26" i="5"/>
  <c r="S26" i="5"/>
  <c r="T26" i="5"/>
  <c r="U26" i="5"/>
  <c r="L28" i="5"/>
  <c r="P28" i="5"/>
  <c r="S28" i="5" s="1"/>
  <c r="T28" i="5" s="1"/>
  <c r="U28" i="5" s="1"/>
  <c r="L30" i="5"/>
  <c r="P30" i="5"/>
  <c r="S30" i="5"/>
  <c r="T30" i="5"/>
  <c r="U30" i="5"/>
  <c r="L32" i="5"/>
  <c r="P32" i="5" s="1"/>
  <c r="S32" i="5" s="1"/>
  <c r="T32" i="5" s="1"/>
  <c r="U32" i="5" s="1"/>
  <c r="L34" i="5"/>
  <c r="O34" i="5"/>
  <c r="S34" i="5"/>
  <c r="T34" i="5" s="1"/>
  <c r="U34" i="5" s="1"/>
  <c r="I37" i="5"/>
  <c r="I38" i="5"/>
  <c r="E11" i="4"/>
  <c r="F11" i="4"/>
  <c r="I11" i="4"/>
  <c r="E12" i="4"/>
  <c r="F12" i="4"/>
  <c r="I12" i="4"/>
  <c r="E13" i="4"/>
  <c r="F13" i="4"/>
  <c r="I13" i="4"/>
  <c r="E14" i="4"/>
  <c r="F14" i="4"/>
  <c r="I14" i="4"/>
  <c r="D15" i="4"/>
  <c r="E18" i="4"/>
  <c r="F18" i="4"/>
  <c r="I18" i="4"/>
  <c r="E19" i="4"/>
  <c r="F19" i="4"/>
  <c r="I19" i="4"/>
  <c r="E20" i="4"/>
  <c r="F20" i="4"/>
  <c r="I20" i="4"/>
  <c r="D21" i="4"/>
  <c r="D22" i="4" s="1"/>
  <c r="H21" i="4"/>
  <c r="I21" i="4" s="1"/>
  <c r="E25" i="4"/>
  <c r="F25" i="4"/>
  <c r="I25" i="4"/>
  <c r="E26" i="4"/>
  <c r="F26" i="4"/>
  <c r="I26" i="4"/>
  <c r="D27" i="4"/>
  <c r="F21" i="4" l="1"/>
  <c r="E21" i="4"/>
  <c r="G20" i="5"/>
  <c r="O20" i="5"/>
  <c r="P20" i="5"/>
  <c r="S20" i="5" s="1"/>
  <c r="T20" i="5" s="1"/>
  <c r="U20" i="5" s="1"/>
  <c r="I29" i="4"/>
  <c r="H29" i="4" s="1"/>
  <c r="D29" i="4"/>
  <c r="G38" i="5" l="1"/>
  <c r="G37" i="5"/>
  <c r="G39" i="5" s="1"/>
  <c r="L40" i="5" s="1"/>
  <c r="D34" i="4"/>
  <c r="E29" i="4"/>
  <c r="F29" i="4"/>
  <c r="P40" i="5" l="1"/>
  <c r="L42" i="5"/>
  <c r="D33" i="4"/>
  <c r="D35" i="4"/>
  <c r="O42" i="5" l="1"/>
  <c r="G44" i="5" s="1"/>
  <c r="G42" i="5"/>
  <c r="T40" i="5"/>
  <c r="U40" i="5" s="1"/>
  <c r="U42" i="5" s="1"/>
  <c r="T42" i="5" s="1"/>
  <c r="P42" i="5" s="1"/>
  <c r="G43" i="5" s="1"/>
  <c r="S40" i="5"/>
</calcChain>
</file>

<file path=xl/sharedStrings.xml><?xml version="1.0" encoding="utf-8"?>
<sst xmlns="http://schemas.openxmlformats.org/spreadsheetml/2006/main" count="166" uniqueCount="115">
  <si>
    <t>+/-50%</t>
  </si>
  <si>
    <t>+/-30%</t>
  </si>
  <si>
    <t>+/-</t>
  </si>
  <si>
    <t>W</t>
  </si>
  <si>
    <t>V</t>
  </si>
  <si>
    <t>L - T</t>
  </si>
  <si>
    <t>L</t>
  </si>
  <si>
    <t>A</t>
  </si>
  <si>
    <t>Faktoren</t>
  </si>
  <si>
    <r>
      <t>Coûts valeur supérieure O</t>
    </r>
    <r>
      <rPr>
        <b/>
        <vertAlign val="subscript"/>
        <sz val="10"/>
        <color indexed="8"/>
        <rFont val="Arial"/>
        <family val="2"/>
      </rPr>
      <t>module</t>
    </r>
  </si>
  <si>
    <r>
      <t>Espérance math. E</t>
    </r>
    <r>
      <rPr>
        <b/>
        <vertAlign val="subscript"/>
        <sz val="10"/>
        <color indexed="8"/>
        <rFont val="Arial"/>
        <family val="2"/>
      </rPr>
      <t>module</t>
    </r>
  </si>
  <si>
    <r>
      <t>Coûts valeur inférieure U</t>
    </r>
    <r>
      <rPr>
        <b/>
        <vertAlign val="subscript"/>
        <sz val="10"/>
        <color indexed="8"/>
        <rFont val="Arial"/>
        <family val="2"/>
      </rPr>
      <t>module</t>
    </r>
  </si>
  <si>
    <t>Total des coûts du module</t>
  </si>
  <si>
    <t>Regroupement Parties A + B + C</t>
  </si>
  <si>
    <t>Total Partie C</t>
  </si>
  <si>
    <t>Mesures dans le périmètre d'influence (PI)</t>
  </si>
  <si>
    <t>Petites mesures dans le périmètre d'étude (PE)</t>
  </si>
  <si>
    <t xml:space="preserve">Partie C) montants des coûts  </t>
  </si>
  <si>
    <t>Total Partie B</t>
  </si>
  <si>
    <t xml:space="preserve">cf. tableau Ex. de mesure infrastructurelle </t>
  </si>
  <si>
    <t>exemple de calcul mesure infrastructurelle (étude préliminaire)</t>
  </si>
  <si>
    <t>Mesure infrastructurelle 4</t>
  </si>
  <si>
    <t>installations d'accueil des voyageurs (étude préliminaire)</t>
  </si>
  <si>
    <t>Mesure infrastructurelle 3</t>
  </si>
  <si>
    <t>île à double voie de zz (étude préliminaire)</t>
  </si>
  <si>
    <t>Mesure infrastructurelle 2</t>
  </si>
  <si>
    <t>île à double voie de yy (étude conceptuelle)</t>
  </si>
  <si>
    <t>Mesure infrastructurelle 1</t>
  </si>
  <si>
    <t>Partie B) Base études conceptuelle / études préliminaires</t>
  </si>
  <si>
    <t>Total Partie A</t>
  </si>
  <si>
    <t xml:space="preserve">installation de garage </t>
  </si>
  <si>
    <t xml:space="preserve">installations d'accueil des voyageurs </t>
  </si>
  <si>
    <t xml:space="preserve">rectification de tronçon </t>
  </si>
  <si>
    <t>île à double voie de xy</t>
  </si>
  <si>
    <t>Partie A) Base estimations globales</t>
  </si>
  <si>
    <t xml:space="preserve">Masques de saisie: reporter/relier les valeurs issues des tableaux de résultats des mesures infrastructurelles </t>
  </si>
  <si>
    <t>[Millions de francs]</t>
  </si>
  <si>
    <t xml:space="preserve">Remarques </t>
  </si>
  <si>
    <t>Variance</t>
  </si>
  <si>
    <t>Variation standard</t>
  </si>
  <si>
    <r>
      <t>Coûts valeur supérieure O</t>
    </r>
    <r>
      <rPr>
        <b/>
        <vertAlign val="subscript"/>
        <sz val="10"/>
        <color indexed="9"/>
        <rFont val="Arial"/>
        <family val="2"/>
      </rPr>
      <t>MI</t>
    </r>
  </si>
  <si>
    <r>
      <t>Coûts valeur inférieure U</t>
    </r>
    <r>
      <rPr>
        <b/>
        <vertAlign val="subscript"/>
        <sz val="10"/>
        <color indexed="9"/>
        <rFont val="Arial"/>
        <family val="2"/>
      </rPr>
      <t xml:space="preserve">MI </t>
    </r>
  </si>
  <si>
    <r>
      <t>Espérance math. 
E</t>
    </r>
    <r>
      <rPr>
        <b/>
        <vertAlign val="subscript"/>
        <sz val="10"/>
        <color indexed="9"/>
        <rFont val="Arial"/>
        <family val="2"/>
      </rPr>
      <t>MMI</t>
    </r>
  </si>
  <si>
    <t xml:space="preserve">Précision des coûts de base </t>
  </si>
  <si>
    <t xml:space="preserve">Description </t>
  </si>
  <si>
    <t xml:space="preserve">Intitulé de la mesure  </t>
  </si>
  <si>
    <t>Regroupement des coûts de diverses mesures infrastructurelles en coûts modulaires</t>
  </si>
  <si>
    <t>Exemple de calcul pour les coûts modulaires</t>
  </si>
  <si>
    <t xml:space="preserve">calculs en arrière-plan </t>
  </si>
  <si>
    <t>évaluation des coûts avec résultat</t>
  </si>
  <si>
    <t>valeur U min.</t>
  </si>
  <si>
    <t>valeur O max.</t>
  </si>
  <si>
    <r>
      <t>E</t>
    </r>
    <r>
      <rPr>
        <vertAlign val="subscript"/>
        <sz val="12"/>
        <rFont val="Arial"/>
        <family val="2"/>
      </rPr>
      <t xml:space="preserve"> tot  </t>
    </r>
    <r>
      <rPr>
        <sz val="12"/>
        <rFont val="Arial"/>
        <family val="2"/>
      </rPr>
      <t>=</t>
    </r>
  </si>
  <si>
    <t>espérance mathématique E</t>
  </si>
  <si>
    <t>total de coûts de la mesure infrastructurelle (ou tronçon / objet)</t>
  </si>
  <si>
    <r>
      <t>E</t>
    </r>
    <r>
      <rPr>
        <vertAlign val="subscript"/>
        <sz val="12"/>
        <rFont val="Arial"/>
        <family val="2"/>
      </rPr>
      <t xml:space="preserve"> S3  </t>
    </r>
    <r>
      <rPr>
        <sz val="12"/>
        <rFont val="Arial"/>
        <family val="2"/>
      </rPr>
      <t>=</t>
    </r>
  </si>
  <si>
    <t xml:space="preserve">moitié des coûts max. </t>
  </si>
  <si>
    <t xml:space="preserve">espérance mathématique </t>
  </si>
  <si>
    <t>valeur totale</t>
  </si>
  <si>
    <t>des coûts de base</t>
  </si>
  <si>
    <t>risque, par ex. haut</t>
  </si>
  <si>
    <t>complexité technique</t>
  </si>
  <si>
    <t>risque, par ex. faible</t>
  </si>
  <si>
    <t>adaptations de projet / petites modifications de commande</t>
  </si>
  <si>
    <t>supplément 3 (risques non quantifiables, cf. Chapitre 3.1)</t>
  </si>
  <si>
    <r>
      <t>E</t>
    </r>
    <r>
      <rPr>
        <vertAlign val="subscript"/>
        <sz val="12"/>
        <rFont val="Arial"/>
        <family val="2"/>
      </rPr>
      <t xml:space="preserve"> S2.6  </t>
    </r>
    <r>
      <rPr>
        <sz val="12"/>
        <rFont val="Arial"/>
        <family val="2"/>
      </rPr>
      <t>=</t>
    </r>
  </si>
  <si>
    <t xml:space="preserve">moitié de la réduction max. </t>
  </si>
  <si>
    <t xml:space="preserve">Calcul par analogie aux coûts de base </t>
  </si>
  <si>
    <t>réduction max.</t>
  </si>
  <si>
    <t>chance 6:intitulé</t>
  </si>
  <si>
    <r>
      <t>E</t>
    </r>
    <r>
      <rPr>
        <vertAlign val="subscript"/>
        <sz val="12"/>
        <rFont val="Arial"/>
        <family val="2"/>
      </rPr>
      <t xml:space="preserve"> S2.5  </t>
    </r>
    <r>
      <rPr>
        <sz val="12"/>
        <rFont val="Arial"/>
        <family val="2"/>
      </rPr>
      <t>=</t>
    </r>
  </si>
  <si>
    <t>coûts max.</t>
  </si>
  <si>
    <t>risque 5: intitulé</t>
  </si>
  <si>
    <r>
      <t>E</t>
    </r>
    <r>
      <rPr>
        <vertAlign val="subscript"/>
        <sz val="12"/>
        <rFont val="Arial"/>
        <family val="2"/>
      </rPr>
      <t xml:space="preserve"> S2.4  </t>
    </r>
    <r>
      <rPr>
        <sz val="12"/>
        <rFont val="Arial"/>
        <family val="2"/>
      </rPr>
      <t>=</t>
    </r>
  </si>
  <si>
    <t>risque 4: intitulé</t>
  </si>
  <si>
    <r>
      <t>E</t>
    </r>
    <r>
      <rPr>
        <vertAlign val="subscript"/>
        <sz val="12"/>
        <rFont val="Arial"/>
        <family val="2"/>
      </rPr>
      <t xml:space="preserve"> S2.3  </t>
    </r>
    <r>
      <rPr>
        <sz val="12"/>
        <rFont val="Arial"/>
        <family val="2"/>
      </rPr>
      <t>=</t>
    </r>
  </si>
  <si>
    <t>risque 3: intitulé</t>
  </si>
  <si>
    <r>
      <t>E</t>
    </r>
    <r>
      <rPr>
        <vertAlign val="subscript"/>
        <sz val="12"/>
        <rFont val="Arial"/>
        <family val="2"/>
      </rPr>
      <t xml:space="preserve"> S2.2  </t>
    </r>
    <r>
      <rPr>
        <sz val="12"/>
        <rFont val="Arial"/>
        <family val="2"/>
      </rPr>
      <t>=</t>
    </r>
  </si>
  <si>
    <t>risque 2: intitulé</t>
  </si>
  <si>
    <r>
      <t>E</t>
    </r>
    <r>
      <rPr>
        <vertAlign val="subscript"/>
        <sz val="12"/>
        <rFont val="Arial"/>
        <family val="2"/>
      </rPr>
      <t xml:space="preserve"> S2.1  </t>
    </r>
    <r>
      <rPr>
        <sz val="12"/>
        <rFont val="Arial"/>
        <family val="2"/>
      </rPr>
      <t>=</t>
    </r>
  </si>
  <si>
    <t xml:space="preserve">risque 1: intitulé </t>
  </si>
  <si>
    <t>supplément 2 (risques quantifiables, cf. Chapitre 3.1)</t>
  </si>
  <si>
    <r>
      <t xml:space="preserve">E </t>
    </r>
    <r>
      <rPr>
        <vertAlign val="subscript"/>
        <sz val="12"/>
        <rFont val="Arial"/>
        <family val="2"/>
      </rPr>
      <t xml:space="preserve">CdB  </t>
    </r>
    <r>
      <rPr>
        <sz val="12"/>
        <rFont val="Arial"/>
        <family val="2"/>
      </rPr>
      <t>=</t>
    </r>
  </si>
  <si>
    <t>coûts de base (CdB)</t>
  </si>
  <si>
    <t>de l'espérance mathématique CBr</t>
  </si>
  <si>
    <t xml:space="preserve">pour les positions non recensées </t>
  </si>
  <si>
    <t>supplément1</t>
  </si>
  <si>
    <r>
      <t xml:space="preserve">E </t>
    </r>
    <r>
      <rPr>
        <vertAlign val="subscript"/>
        <sz val="12"/>
        <rFont val="Arial"/>
        <family val="2"/>
      </rPr>
      <t>CBr</t>
    </r>
    <r>
      <rPr>
        <sz val="12"/>
        <rFont val="Arial"/>
        <family val="2"/>
      </rPr>
      <t xml:space="preserve"> =</t>
    </r>
  </si>
  <si>
    <t>coûts bruts (CBr)</t>
  </si>
  <si>
    <t>frais secondaires</t>
  </si>
  <si>
    <t>FAG: 2% du coût d'ouvrage</t>
  </si>
  <si>
    <t>honoraire: en % des coûts d'ouvrage, par ex. 15%</t>
  </si>
  <si>
    <t>coûts d'études du projet</t>
  </si>
  <si>
    <t>quantités référentielles x coûts par élément</t>
  </si>
  <si>
    <t>groupe d'élément</t>
  </si>
  <si>
    <t xml:space="preserve">groupe principal </t>
  </si>
  <si>
    <t>coûts d'ouvrage</t>
  </si>
  <si>
    <t>travaux préparatoires du génie civil</t>
  </si>
  <si>
    <t>terrain</t>
  </si>
  <si>
    <t>par ex. structure selon eCCC Génie civil</t>
  </si>
  <si>
    <t>[mio CHF]</t>
  </si>
  <si>
    <t xml:space="preserve">variance </t>
  </si>
  <si>
    <t>écart-type</t>
  </si>
  <si>
    <t>marge de variation</t>
  </si>
  <si>
    <r>
      <t xml:space="preserve">W </t>
    </r>
    <r>
      <rPr>
        <b/>
        <sz val="9"/>
        <rFont val="Arial"/>
        <family val="2"/>
      </rPr>
      <t>dépassement de</t>
    </r>
    <r>
      <rPr>
        <b/>
        <sz val="12"/>
        <rFont val="Arial"/>
        <family val="2"/>
      </rPr>
      <t xml:space="preserve"> O</t>
    </r>
  </si>
  <si>
    <r>
      <t xml:space="preserve">W </t>
    </r>
    <r>
      <rPr>
        <b/>
        <sz val="9"/>
        <rFont val="Arial"/>
        <family val="2"/>
      </rPr>
      <t xml:space="preserve">différence par rapport à </t>
    </r>
    <r>
      <rPr>
        <b/>
        <sz val="12"/>
        <rFont val="Arial"/>
        <family val="2"/>
      </rPr>
      <t>U</t>
    </r>
  </si>
  <si>
    <t xml:space="preserve">précision des coûts  </t>
  </si>
  <si>
    <t>coûts recensés</t>
  </si>
  <si>
    <t xml:space="preserve">étapes de la procédure </t>
  </si>
  <si>
    <t>paramètre de coûts</t>
  </si>
  <si>
    <t xml:space="preserve">résultats intermédiaires  </t>
  </si>
  <si>
    <t xml:space="preserve">évaluation des coûts </t>
  </si>
  <si>
    <t xml:space="preserve">précision des coûts </t>
  </si>
  <si>
    <t xml:space="preserve">Exemple de calcul pour une mesure infrastructurelle </t>
  </si>
  <si>
    <t xml:space="preserve">Estimation des coûts indicatifs pour une étude préliminaire pour une mesure infrastructurelle ou par tronçon ou objet dans une structuration plus fine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</si>
</sst>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32">
    <font>
      <sz val="10"/>
      <color theme="1"/>
      <name val="Arial"/>
      <family val="2"/>
    </font>
    <font>
      <sz val="10"/>
      <name val="Frutiger Light"/>
    </font>
    <font>
      <sz val="10"/>
      <color rgb="FF000000"/>
      <name val="Arial"/>
      <family val="2"/>
    </font>
    <font>
      <b/>
      <sz val="22"/>
      <name val="Arial"/>
      <family val="2"/>
    </font>
    <font>
      <b/>
      <sz val="16"/>
      <color rgb="FF000000"/>
      <name val="Arial"/>
      <family val="2"/>
    </font>
    <font>
      <b/>
      <sz val="10"/>
      <color rgb="FFFFFFFF"/>
      <name val="Arial"/>
      <family val="2"/>
    </font>
    <font>
      <b/>
      <vertAlign val="subscript"/>
      <sz val="10"/>
      <color indexed="9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vertAlign val="subscript"/>
      <sz val="10"/>
      <color indexed="8"/>
      <name val="Arial"/>
      <family val="2"/>
    </font>
    <font>
      <sz val="12"/>
      <name val="Arial"/>
      <family val="2"/>
    </font>
    <font>
      <sz val="12"/>
      <color indexed="22"/>
      <name val="Arial"/>
      <family val="2"/>
    </font>
    <font>
      <sz val="16"/>
      <name val="Arial"/>
      <family val="2"/>
    </font>
    <font>
      <sz val="11"/>
      <name val="Frutiger Light"/>
      <family val="2"/>
    </font>
    <font>
      <b/>
      <sz val="14"/>
      <name val="Arial"/>
      <family val="2"/>
    </font>
    <font>
      <b/>
      <sz val="16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indexed="22"/>
      <name val="Arial"/>
      <family val="2"/>
    </font>
    <font>
      <b/>
      <i/>
      <sz val="14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12"/>
      <color indexed="22"/>
      <name val="Arial"/>
      <family val="2"/>
    </font>
    <font>
      <b/>
      <sz val="16"/>
      <color theme="0"/>
      <name val="Arial"/>
      <family val="2"/>
    </font>
    <font>
      <b/>
      <sz val="18"/>
      <name val="Arial"/>
      <family val="2"/>
    </font>
    <font>
      <b/>
      <sz val="18"/>
      <color indexed="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center"/>
    </xf>
    <xf numFmtId="0" fontId="8" fillId="3" borderId="5" xfId="1" applyFont="1" applyFill="1" applyBorder="1" applyAlignment="1">
      <alignment vertical="center"/>
    </xf>
    <xf numFmtId="164" fontId="8" fillId="3" borderId="3" xfId="1" applyNumberFormat="1" applyFont="1" applyFill="1" applyBorder="1" applyAlignment="1">
      <alignment horizontal="center" vertical="center"/>
    </xf>
    <xf numFmtId="164" fontId="8" fillId="3" borderId="5" xfId="1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164" fontId="2" fillId="4" borderId="8" xfId="1" applyNumberFormat="1" applyFont="1" applyFill="1" applyBorder="1" applyAlignment="1">
      <alignment horizontal="center" vertical="center"/>
    </xf>
    <xf numFmtId="2" fontId="2" fillId="4" borderId="10" xfId="1" applyNumberFormat="1" applyFont="1" applyFill="1" applyBorder="1" applyAlignment="1">
      <alignment horizontal="center" vertical="center"/>
    </xf>
    <xf numFmtId="164" fontId="2" fillId="4" borderId="11" xfId="1" applyNumberFormat="1" applyFont="1" applyFill="1" applyBorder="1" applyAlignment="1">
      <alignment horizontal="center" vertical="center"/>
    </xf>
    <xf numFmtId="2" fontId="2" fillId="4" borderId="12" xfId="1" applyNumberFormat="1" applyFont="1" applyFill="1" applyBorder="1" applyAlignment="1">
      <alignment horizontal="center" vertical="center"/>
    </xf>
    <xf numFmtId="164" fontId="2" fillId="4" borderId="13" xfId="1" applyNumberFormat="1" applyFont="1" applyFill="1" applyBorder="1" applyAlignment="1">
      <alignment horizontal="center" vertical="center"/>
    </xf>
    <xf numFmtId="2" fontId="2" fillId="4" borderId="14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2" fillId="5" borderId="18" xfId="1" applyFont="1" applyFill="1" applyBorder="1" applyAlignment="1">
      <alignment vertical="center"/>
    </xf>
    <xf numFmtId="0" fontId="7" fillId="3" borderId="19" xfId="1" applyFont="1" applyFill="1" applyBorder="1" applyAlignment="1">
      <alignment horizontal="left" vertical="center"/>
    </xf>
    <xf numFmtId="3" fontId="7" fillId="3" borderId="20" xfId="1" applyNumberFormat="1" applyFont="1" applyFill="1" applyBorder="1" applyAlignment="1">
      <alignment horizontal="center" vertical="center"/>
    </xf>
    <xf numFmtId="0" fontId="2" fillId="5" borderId="21" xfId="1" applyFont="1" applyFill="1" applyBorder="1" applyAlignment="1">
      <alignment vertical="center"/>
    </xf>
    <xf numFmtId="0" fontId="7" fillId="3" borderId="22" xfId="1" applyFont="1" applyFill="1" applyBorder="1" applyAlignment="1">
      <alignment horizontal="left" vertical="center"/>
    </xf>
    <xf numFmtId="3" fontId="7" fillId="3" borderId="23" xfId="1" applyNumberFormat="1" applyFont="1" applyFill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/>
    </xf>
    <xf numFmtId="165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2" fontId="13" fillId="0" borderId="0" xfId="1" applyNumberFormat="1" applyFont="1" applyAlignment="1">
      <alignment horizontal="center"/>
    </xf>
    <xf numFmtId="0" fontId="1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165" fontId="16" fillId="7" borderId="24" xfId="1" applyNumberFormat="1" applyFont="1" applyFill="1" applyBorder="1" applyAlignment="1">
      <alignment horizontal="center" vertical="center"/>
    </xf>
    <xf numFmtId="0" fontId="17" fillId="7" borderId="25" xfId="1" applyFont="1" applyFill="1" applyBorder="1" applyAlignment="1">
      <alignment horizontal="right" vertical="center"/>
    </xf>
    <xf numFmtId="0" fontId="17" fillId="7" borderId="26" xfId="1" applyFont="1" applyFill="1" applyBorder="1" applyAlignment="1">
      <alignment vertical="center"/>
    </xf>
    <xf numFmtId="0" fontId="17" fillId="7" borderId="21" xfId="1" applyFont="1" applyFill="1" applyBorder="1" applyAlignment="1">
      <alignment vertical="center"/>
    </xf>
    <xf numFmtId="165" fontId="16" fillId="7" borderId="25" xfId="1" applyNumberFormat="1" applyFont="1" applyFill="1" applyBorder="1" applyAlignment="1">
      <alignment horizontal="center" vertical="center"/>
    </xf>
    <xf numFmtId="0" fontId="17" fillId="7" borderId="18" xfId="1" applyFont="1" applyFill="1" applyBorder="1" applyAlignment="1">
      <alignment vertical="center"/>
    </xf>
    <xf numFmtId="3" fontId="16" fillId="7" borderId="1" xfId="1" applyNumberFormat="1" applyFont="1" applyFill="1" applyBorder="1" applyAlignment="1">
      <alignment horizontal="center" vertical="center"/>
    </xf>
    <xf numFmtId="164" fontId="16" fillId="7" borderId="1" xfId="1" applyNumberFormat="1" applyFont="1" applyFill="1" applyBorder="1" applyAlignment="1">
      <alignment horizontal="center" vertical="center"/>
    </xf>
    <xf numFmtId="165" fontId="17" fillId="7" borderId="1" xfId="1" applyNumberFormat="1" applyFont="1" applyFill="1" applyBorder="1" applyAlignment="1">
      <alignment horizontal="center" vertical="center"/>
    </xf>
    <xf numFmtId="165" fontId="16" fillId="7" borderId="27" xfId="1" applyNumberFormat="1" applyFont="1" applyFill="1" applyBorder="1" applyAlignment="1">
      <alignment horizontal="center" vertical="center"/>
    </xf>
    <xf numFmtId="0" fontId="17" fillId="7" borderId="28" xfId="1" applyFont="1" applyFill="1" applyBorder="1" applyAlignment="1">
      <alignment vertical="center"/>
    </xf>
    <xf numFmtId="0" fontId="17" fillId="7" borderId="15" xfId="1" applyFont="1" applyFill="1" applyBorder="1" applyAlignment="1">
      <alignment vertical="center"/>
    </xf>
    <xf numFmtId="166" fontId="12" fillId="6" borderId="0" xfId="1" applyNumberFormat="1" applyFont="1" applyFill="1" applyAlignment="1">
      <alignment horizontal="center"/>
    </xf>
    <xf numFmtId="3" fontId="19" fillId="0" borderId="1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9" fontId="12" fillId="6" borderId="29" xfId="1" quotePrefix="1" applyNumberFormat="1" applyFont="1" applyFill="1" applyBorder="1" applyAlignment="1">
      <alignment horizontal="left"/>
    </xf>
    <xf numFmtId="164" fontId="12" fillId="0" borderId="0" xfId="1" applyNumberFormat="1" applyFont="1"/>
    <xf numFmtId="164" fontId="12" fillId="0" borderId="30" xfId="1" applyNumberFormat="1" applyFont="1" applyBorder="1" applyAlignment="1">
      <alignment horizontal="center" vertical="center"/>
    </xf>
    <xf numFmtId="0" fontId="12" fillId="0" borderId="32" xfId="1" applyFont="1" applyBorder="1" applyAlignment="1">
      <alignment vertical="center"/>
    </xf>
    <xf numFmtId="0" fontId="12" fillId="0" borderId="26" xfId="1" applyFont="1" applyBorder="1" applyAlignment="1">
      <alignment horizontal="left" vertical="center"/>
    </xf>
    <xf numFmtId="164" fontId="16" fillId="0" borderId="34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9" fillId="0" borderId="35" xfId="1" applyFont="1" applyBorder="1" applyAlignment="1">
      <alignment horizontal="left" vertical="center"/>
    </xf>
    <xf numFmtId="164" fontId="12" fillId="0" borderId="34" xfId="1" applyNumberFormat="1" applyFont="1" applyBorder="1" applyAlignment="1">
      <alignment horizontal="center" vertical="center"/>
    </xf>
    <xf numFmtId="0" fontId="12" fillId="0" borderId="2" xfId="1" applyFont="1" applyBorder="1"/>
    <xf numFmtId="0" fontId="12" fillId="0" borderId="7" xfId="1" applyFont="1" applyBorder="1" applyAlignment="1">
      <alignment horizontal="left" vertical="center"/>
    </xf>
    <xf numFmtId="164" fontId="12" fillId="0" borderId="20" xfId="1" applyNumberFormat="1" applyFont="1" applyBorder="1" applyAlignment="1">
      <alignment horizontal="center" vertical="center"/>
    </xf>
    <xf numFmtId="0" fontId="12" fillId="7" borderId="38" xfId="1" applyFont="1" applyFill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0" fontId="19" fillId="0" borderId="1" xfId="1" quotePrefix="1" applyFont="1" applyBorder="1" applyAlignment="1">
      <alignment horizontal="center"/>
    </xf>
    <xf numFmtId="0" fontId="12" fillId="0" borderId="40" xfId="1" applyFont="1" applyBorder="1" applyAlignment="1">
      <alignment vertical="center"/>
    </xf>
    <xf numFmtId="0" fontId="12" fillId="0" borderId="41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31" xfId="1" applyFont="1" applyBorder="1" applyAlignment="1">
      <alignment horizontal="right" vertical="center"/>
    </xf>
    <xf numFmtId="0" fontId="12" fillId="0" borderId="33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5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2" xfId="1" applyFont="1" applyBorder="1" applyAlignment="1">
      <alignment horizontal="right" vertical="center"/>
    </xf>
    <xf numFmtId="0" fontId="12" fillId="0" borderId="1" xfId="1" applyFont="1" applyBorder="1"/>
    <xf numFmtId="0" fontId="12" fillId="6" borderId="0" xfId="1" applyFont="1" applyFill="1" applyAlignment="1">
      <alignment horizontal="center"/>
    </xf>
    <xf numFmtId="3" fontId="19" fillId="7" borderId="1" xfId="1" applyNumberFormat="1" applyFont="1" applyFill="1" applyBorder="1" applyAlignment="1">
      <alignment horizontal="center" vertical="center"/>
    </xf>
    <xf numFmtId="164" fontId="12" fillId="7" borderId="1" xfId="1" applyNumberFormat="1" applyFont="1" applyFill="1" applyBorder="1" applyAlignment="1">
      <alignment horizontal="center" vertical="center"/>
    </xf>
    <xf numFmtId="165" fontId="14" fillId="7" borderId="1" xfId="1" applyNumberFormat="1" applyFont="1" applyFill="1" applyBorder="1" applyAlignment="1">
      <alignment horizontal="center" vertical="center"/>
    </xf>
    <xf numFmtId="0" fontId="12" fillId="6" borderId="29" xfId="1" applyFont="1" applyFill="1" applyBorder="1" applyAlignment="1">
      <alignment horizontal="left"/>
    </xf>
    <xf numFmtId="165" fontId="17" fillId="7" borderId="1" xfId="1" applyNumberFormat="1" applyFont="1" applyFill="1" applyBorder="1" applyAlignment="1">
      <alignment horizontal="center"/>
    </xf>
    <xf numFmtId="0" fontId="16" fillId="7" borderId="23" xfId="1" applyFont="1" applyFill="1" applyBorder="1" applyAlignment="1">
      <alignment horizontal="center"/>
    </xf>
    <xf numFmtId="0" fontId="17" fillId="7" borderId="22" xfId="1" applyFont="1" applyFill="1" applyBorder="1"/>
    <xf numFmtId="0" fontId="12" fillId="0" borderId="20" xfId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9" fontId="12" fillId="6" borderId="29" xfId="1" applyNumberFormat="1" applyFont="1" applyFill="1" applyBorder="1" applyAlignment="1">
      <alignment horizontal="left"/>
    </xf>
    <xf numFmtId="0" fontId="16" fillId="7" borderId="34" xfId="1" applyFont="1" applyFill="1" applyBorder="1" applyAlignment="1">
      <alignment horizontal="center"/>
    </xf>
    <xf numFmtId="0" fontId="12" fillId="0" borderId="4" xfId="1" applyFont="1" applyBorder="1"/>
    <xf numFmtId="0" fontId="12" fillId="0" borderId="41" xfId="1" applyFont="1" applyBorder="1" applyAlignment="1">
      <alignment horizontal="center"/>
    </xf>
    <xf numFmtId="0" fontId="12" fillId="0" borderId="52" xfId="1" applyFont="1" applyBorder="1" applyAlignment="1">
      <alignment horizontal="center"/>
    </xf>
    <xf numFmtId="0" fontId="12" fillId="0" borderId="0" xfId="1" applyFont="1" applyAlignment="1">
      <alignment vertical="top"/>
    </xf>
    <xf numFmtId="0" fontId="19" fillId="0" borderId="53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2" fontId="29" fillId="8" borderId="25" xfId="1" applyNumberFormat="1" applyFont="1" applyFill="1" applyBorder="1" applyAlignment="1">
      <alignment horizontal="center" vertical="center"/>
    </xf>
    <xf numFmtId="0" fontId="19" fillId="0" borderId="0" xfId="1" quotePrefix="1" applyFont="1" applyAlignment="1">
      <alignment horizontal="right"/>
    </xf>
    <xf numFmtId="0" fontId="19" fillId="0" borderId="0" xfId="1" applyFont="1"/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165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right" vertical="center"/>
    </xf>
    <xf numFmtId="2" fontId="31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9" fontId="19" fillId="9" borderId="36" xfId="1" applyNumberFormat="1" applyFont="1" applyFill="1" applyBorder="1" applyAlignment="1">
      <alignment horizontal="center"/>
    </xf>
    <xf numFmtId="0" fontId="16" fillId="9" borderId="8" xfId="1" quotePrefix="1" applyFont="1" applyFill="1" applyBorder="1" applyAlignment="1">
      <alignment horizontal="center"/>
    </xf>
    <xf numFmtId="0" fontId="22" fillId="9" borderId="11" xfId="1" quotePrefix="1" applyFont="1" applyFill="1" applyBorder="1" applyAlignment="1">
      <alignment horizontal="center"/>
    </xf>
    <xf numFmtId="0" fontId="16" fillId="9" borderId="11" xfId="1" quotePrefix="1" applyFont="1" applyFill="1" applyBorder="1" applyAlignment="1">
      <alignment horizontal="center"/>
    </xf>
    <xf numFmtId="0" fontId="16" fillId="9" borderId="13" xfId="1" quotePrefix="1" applyFont="1" applyFill="1" applyBorder="1" applyAlignment="1">
      <alignment horizontal="center"/>
    </xf>
    <xf numFmtId="0" fontId="12" fillId="9" borderId="8" xfId="1" applyFont="1" applyFill="1" applyBorder="1" applyAlignment="1">
      <alignment horizontal="center"/>
    </xf>
    <xf numFmtId="0" fontId="12" fillId="9" borderId="11" xfId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9" fontId="12" fillId="9" borderId="10" xfId="1" applyNumberFormat="1" applyFont="1" applyFill="1" applyBorder="1" applyAlignment="1">
      <alignment horizontal="center"/>
    </xf>
    <xf numFmtId="9" fontId="12" fillId="9" borderId="36" xfId="1" applyNumberFormat="1" applyFont="1" applyFill="1" applyBorder="1" applyAlignment="1">
      <alignment horizontal="center"/>
    </xf>
    <xf numFmtId="9" fontId="12" fillId="9" borderId="36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2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2" fontId="10" fillId="0" borderId="0" xfId="1" applyNumberFormat="1" applyFont="1" applyAlignment="1">
      <alignment vertical="center"/>
    </xf>
    <xf numFmtId="164" fontId="10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3" fontId="2" fillId="0" borderId="5" xfId="1" quotePrefix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164" fontId="2" fillId="0" borderId="9" xfId="1" applyNumberFormat="1" applyFont="1" applyBorder="1" applyAlignment="1">
      <alignment horizontal="center" vertical="center"/>
    </xf>
    <xf numFmtId="3" fontId="2" fillId="0" borderId="7" xfId="1" quotePrefix="1" applyNumberFormat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2" fontId="2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/>
    </xf>
    <xf numFmtId="3" fontId="16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66" fontId="12" fillId="6" borderId="0" xfId="1" applyNumberFormat="1" applyFont="1" applyFill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7" fillId="7" borderId="0" xfId="1" applyFont="1" applyFill="1" applyAlignment="1">
      <alignment vertical="center"/>
    </xf>
    <xf numFmtId="0" fontId="12" fillId="6" borderId="0" xfId="1" applyFont="1" applyFill="1" applyAlignment="1">
      <alignment horizontal="left"/>
    </xf>
    <xf numFmtId="0" fontId="12" fillId="0" borderId="0" xfId="1" quotePrefix="1" applyFont="1" applyAlignment="1">
      <alignment horizontal="right"/>
    </xf>
    <xf numFmtId="2" fontId="20" fillId="0" borderId="0" xfId="1" applyNumberFormat="1" applyFont="1" applyAlignment="1">
      <alignment horizontal="center"/>
    </xf>
    <xf numFmtId="0" fontId="12" fillId="0" borderId="2" xfId="1" applyFont="1" applyBorder="1" applyAlignment="1">
      <alignment vertical="center"/>
    </xf>
    <xf numFmtId="164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right"/>
    </xf>
    <xf numFmtId="164" fontId="20" fillId="0" borderId="0" xfId="1" applyNumberFormat="1" applyFont="1" applyAlignment="1">
      <alignment horizontal="right"/>
    </xf>
    <xf numFmtId="164" fontId="20" fillId="0" borderId="0" xfId="1" applyNumberFormat="1" applyFont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12" fillId="0" borderId="7" xfId="1" applyFont="1" applyBorder="1"/>
    <xf numFmtId="0" fontId="12" fillId="0" borderId="0" xfId="1" applyFont="1" applyAlignment="1">
      <alignment horizontal="left" vertical="center"/>
    </xf>
    <xf numFmtId="165" fontId="19" fillId="0" borderId="0" xfId="1" applyNumberFormat="1" applyFont="1" applyAlignment="1">
      <alignment horizontal="right"/>
    </xf>
    <xf numFmtId="165" fontId="19" fillId="0" borderId="0" xfId="1" applyNumberFormat="1" applyFont="1" applyAlignment="1">
      <alignment horizontal="center"/>
    </xf>
    <xf numFmtId="2" fontId="21" fillId="0" borderId="0" xfId="1" quotePrefix="1" applyNumberFormat="1" applyFont="1" applyAlignment="1">
      <alignment horizontal="center"/>
    </xf>
    <xf numFmtId="0" fontId="12" fillId="0" borderId="0" xfId="1" quotePrefix="1" applyFont="1" applyAlignment="1">
      <alignment horizontal="center"/>
    </xf>
    <xf numFmtId="2" fontId="13" fillId="0" borderId="0" xfId="1" quotePrefix="1" applyNumberFormat="1" applyFont="1" applyAlignment="1">
      <alignment horizontal="center"/>
    </xf>
    <xf numFmtId="0" fontId="12" fillId="0" borderId="49" xfId="1" applyFont="1" applyBorder="1" applyAlignment="1">
      <alignment horizontal="left" vertical="center"/>
    </xf>
    <xf numFmtId="0" fontId="12" fillId="0" borderId="9" xfId="1" applyFont="1" applyBorder="1" applyAlignment="1">
      <alignment horizontal="left"/>
    </xf>
    <xf numFmtId="10" fontId="12" fillId="6" borderId="0" xfId="1" applyNumberFormat="1" applyFont="1" applyFill="1" applyAlignment="1">
      <alignment horizontal="center"/>
    </xf>
    <xf numFmtId="0" fontId="19" fillId="7" borderId="31" xfId="1" applyFont="1" applyFill="1" applyBorder="1"/>
    <xf numFmtId="0" fontId="19" fillId="7" borderId="26" xfId="1" applyFont="1" applyFill="1" applyBorder="1"/>
    <xf numFmtId="0" fontId="19" fillId="7" borderId="40" xfId="1" applyFont="1" applyFill="1" applyBorder="1"/>
    <xf numFmtId="0" fontId="19" fillId="7" borderId="41" xfId="1" applyFont="1" applyFill="1" applyBorder="1"/>
    <xf numFmtId="164" fontId="23" fillId="0" borderId="0" xfId="1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0" fontId="12" fillId="6" borderId="0" xfId="1" applyNumberFormat="1" applyFont="1" applyFill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9" fontId="20" fillId="0" borderId="0" xfId="1" applyNumberFormat="1" applyFont="1" applyAlignment="1">
      <alignment horizontal="right" vertical="center"/>
    </xf>
    <xf numFmtId="9" fontId="20" fillId="0" borderId="0" xfId="1" applyNumberFormat="1" applyFont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2" fontId="25" fillId="0" borderId="1" xfId="1" applyNumberFormat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2" fillId="0" borderId="0" xfId="1" quotePrefix="1" applyFont="1" applyAlignment="1">
      <alignment horizontal="left"/>
    </xf>
    <xf numFmtId="0" fontId="19" fillId="0" borderId="5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12" fillId="0" borderId="47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9" fillId="0" borderId="51" xfId="1" applyFont="1" applyBorder="1" applyAlignment="1">
      <alignment horizontal="center"/>
    </xf>
    <xf numFmtId="0" fontId="19" fillId="0" borderId="9" xfId="1" applyFont="1" applyBorder="1"/>
    <xf numFmtId="0" fontId="26" fillId="0" borderId="7" xfId="1" applyFont="1" applyBorder="1" applyAlignment="1">
      <alignment vertical="center"/>
    </xf>
    <xf numFmtId="0" fontId="26" fillId="0" borderId="44" xfId="1" applyFont="1" applyBorder="1" applyAlignment="1">
      <alignment vertical="center"/>
    </xf>
    <xf numFmtId="0" fontId="26" fillId="0" borderId="45" xfId="1" applyFont="1" applyBorder="1" applyAlignment="1">
      <alignment vertical="center"/>
    </xf>
    <xf numFmtId="0" fontId="26" fillId="0" borderId="46" xfId="1" applyFont="1" applyBorder="1" applyAlignment="1">
      <alignment horizontal="left" vertical="center"/>
    </xf>
    <xf numFmtId="0" fontId="19" fillId="0" borderId="52" xfId="1" applyFont="1" applyBorder="1" applyAlignment="1">
      <alignment horizontal="center"/>
    </xf>
    <xf numFmtId="165" fontId="19" fillId="0" borderId="52" xfId="1" applyNumberFormat="1" applyFont="1" applyBorder="1" applyAlignment="1">
      <alignment horizontal="center"/>
    </xf>
    <xf numFmtId="0" fontId="19" fillId="0" borderId="22" xfId="1" applyFont="1" applyBorder="1" applyAlignment="1">
      <alignment horizontal="center"/>
    </xf>
    <xf numFmtId="0" fontId="17" fillId="0" borderId="26" xfId="1" applyFont="1" applyBorder="1" applyAlignment="1">
      <alignment horizontal="left" vertical="center" wrapText="1"/>
    </xf>
    <xf numFmtId="0" fontId="17" fillId="0" borderId="53" xfId="1" applyFont="1" applyBorder="1" applyAlignment="1">
      <alignment horizontal="center" vertical="center" wrapText="1"/>
    </xf>
    <xf numFmtId="165" fontId="17" fillId="0" borderId="53" xfId="1" applyNumberFormat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2" fontId="28" fillId="0" borderId="0" xfId="1" applyNumberFormat="1" applyFont="1" applyAlignment="1">
      <alignment horizontal="center" vertical="center"/>
    </xf>
    <xf numFmtId="0" fontId="17" fillId="0" borderId="28" xfId="1" applyFont="1" applyBorder="1" applyAlignment="1">
      <alignment horizontal="left" vertical="center" wrapText="1"/>
    </xf>
    <xf numFmtId="0" fontId="19" fillId="0" borderId="0" xfId="1" applyFont="1" applyAlignment="1">
      <alignment horizontal="left"/>
    </xf>
    <xf numFmtId="9" fontId="19" fillId="0" borderId="0" xfId="1" applyNumberFormat="1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2" fillId="0" borderId="43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7" fillId="7" borderId="56" xfId="1" applyFont="1" applyFill="1" applyBorder="1" applyAlignment="1">
      <alignment horizontal="left"/>
    </xf>
    <xf numFmtId="0" fontId="17" fillId="7" borderId="55" xfId="1" applyFont="1" applyFill="1" applyBorder="1" applyAlignment="1">
      <alignment horizontal="left"/>
    </xf>
    <xf numFmtId="0" fontId="17" fillId="7" borderId="57" xfId="1" applyFont="1" applyFill="1" applyBorder="1" applyAlignment="1">
      <alignment horizontal="left"/>
    </xf>
    <xf numFmtId="0" fontId="12" fillId="0" borderId="18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9" fillId="0" borderId="50" xfId="1" applyFont="1" applyBorder="1" applyAlignment="1">
      <alignment horizontal="left" vertical="center"/>
    </xf>
    <xf numFmtId="0" fontId="19" fillId="0" borderId="48" xfId="1" applyFont="1" applyBorder="1" applyAlignment="1">
      <alignment horizontal="left" vertical="center"/>
    </xf>
    <xf numFmtId="0" fontId="19" fillId="0" borderId="49" xfId="1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/>
    </xf>
    <xf numFmtId="0" fontId="19" fillId="0" borderId="42" xfId="1" applyFont="1" applyBorder="1" applyAlignment="1">
      <alignment horizontal="left" vertical="center"/>
    </xf>
    <xf numFmtId="0" fontId="19" fillId="0" borderId="47" xfId="1" applyFont="1" applyBorder="1" applyAlignment="1">
      <alignment horizontal="left" vertical="center"/>
    </xf>
    <xf numFmtId="0" fontId="19" fillId="0" borderId="7" xfId="1" applyFont="1" applyBorder="1" applyAlignment="1">
      <alignment horizontal="left" vertical="center"/>
    </xf>
    <xf numFmtId="0" fontId="19" fillId="0" borderId="9" xfId="1" applyFont="1" applyBorder="1" applyAlignment="1">
      <alignment horizontal="left" vertical="center"/>
    </xf>
    <xf numFmtId="0" fontId="17" fillId="7" borderId="58" xfId="1" applyFont="1" applyFill="1" applyBorder="1" applyAlignment="1">
      <alignment horizontal="left"/>
    </xf>
    <xf numFmtId="0" fontId="17" fillId="7" borderId="40" xfId="1" applyFont="1" applyFill="1" applyBorder="1" applyAlignment="1">
      <alignment horizontal="left"/>
    </xf>
    <xf numFmtId="0" fontId="17" fillId="7" borderId="31" xfId="1" applyFont="1" applyFill="1" applyBorder="1" applyAlignment="1">
      <alignment horizontal="left"/>
    </xf>
    <xf numFmtId="0" fontId="24" fillId="0" borderId="37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29" fillId="8" borderId="56" xfId="1" applyFont="1" applyFill="1" applyBorder="1" applyAlignment="1">
      <alignment horizontal="center" vertical="center"/>
    </xf>
    <xf numFmtId="0" fontId="29" fillId="8" borderId="55" xfId="1" applyFont="1" applyFill="1" applyBorder="1" applyAlignment="1">
      <alignment horizontal="center" vertical="center"/>
    </xf>
    <xf numFmtId="0" fontId="29" fillId="8" borderId="27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left" vertical="center" wrapText="1"/>
    </xf>
    <xf numFmtId="0" fontId="17" fillId="0" borderId="28" xfId="1" applyFont="1" applyBorder="1" applyAlignment="1">
      <alignment horizontal="left" vertical="center" wrapText="1"/>
    </xf>
    <xf numFmtId="0" fontId="17" fillId="0" borderId="39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39" xfId="1" applyFont="1" applyBorder="1" applyAlignment="1">
      <alignment horizontal="left" vertical="center"/>
    </xf>
    <xf numFmtId="0" fontId="17" fillId="0" borderId="33" xfId="1" applyFont="1" applyBorder="1" applyAlignment="1">
      <alignment horizontal="left" vertical="center"/>
    </xf>
    <xf numFmtId="0" fontId="17" fillId="0" borderId="34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9" fillId="0" borderId="41" xfId="1" applyFont="1" applyBorder="1" applyAlignment="1">
      <alignment horizontal="center"/>
    </xf>
    <xf numFmtId="0" fontId="19" fillId="0" borderId="31" xfId="1" applyFont="1" applyBorder="1" applyAlignment="1">
      <alignment horizontal="center"/>
    </xf>
    <xf numFmtId="0" fontId="2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122555</xdr:rowOff>
    </xdr:from>
    <xdr:to>
      <xdr:col>7</xdr:col>
      <xdr:colOff>12700</xdr:colOff>
      <xdr:row>46</xdr:row>
      <xdr:rowOff>130231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5AD4C65F-C2B4-49B5-BE9D-57A1B16EEE32}"/>
            </a:ext>
          </a:extLst>
        </xdr:cNvPr>
        <xdr:cNvSpPr/>
      </xdr:nvSpPr>
      <xdr:spPr>
        <a:xfrm rot="5400000">
          <a:off x="2507587" y="4739668"/>
          <a:ext cx="331526" cy="5346700"/>
        </a:xfrm>
        <a:prstGeom prst="rightBrace">
          <a:avLst>
            <a:gd name="adj1" fmla="val 78333"/>
            <a:gd name="adj2" fmla="val 50000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8</xdr:col>
      <xdr:colOff>0</xdr:colOff>
      <xdr:row>44</xdr:row>
      <xdr:rowOff>122555</xdr:rowOff>
    </xdr:from>
    <xdr:to>
      <xdr:col>20</xdr:col>
      <xdr:colOff>1028051</xdr:colOff>
      <xdr:row>47</xdr:row>
      <xdr:rowOff>133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F225A59E-F778-4E11-9763-E6D026F354C8}"/>
            </a:ext>
          </a:extLst>
        </xdr:cNvPr>
        <xdr:cNvSpPr/>
      </xdr:nvSpPr>
      <xdr:spPr>
        <a:xfrm rot="5400000">
          <a:off x="10866999" y="2476256"/>
          <a:ext cx="363353" cy="9905351"/>
        </a:xfrm>
        <a:prstGeom prst="rightBrace">
          <a:avLst>
            <a:gd name="adj1" fmla="val 78333"/>
            <a:gd name="adj2" fmla="val 50000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</xdr:col>
      <xdr:colOff>12700</xdr:colOff>
      <xdr:row>3</xdr:row>
      <xdr:rowOff>101600</xdr:rowOff>
    </xdr:from>
    <xdr:to>
      <xdr:col>10</xdr:col>
      <xdr:colOff>196189</xdr:colOff>
      <xdr:row>5</xdr:row>
      <xdr:rowOff>81161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2E2AF2A-B473-4982-BD54-8632AACC8FB7}"/>
            </a:ext>
          </a:extLst>
        </xdr:cNvPr>
        <xdr:cNvSpPr txBox="1"/>
      </xdr:nvSpPr>
      <xdr:spPr>
        <a:xfrm>
          <a:off x="4584700" y="587375"/>
          <a:ext cx="3231489" cy="3034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Champs de saisie</a:t>
          </a:r>
        </a:p>
      </xdr:txBody>
    </xdr:sp>
    <xdr:clientData/>
  </xdr:twoCellAnchor>
  <xdr:twoCellAnchor>
    <xdr:from>
      <xdr:col>4</xdr:col>
      <xdr:colOff>185420</xdr:colOff>
      <xdr:row>3</xdr:row>
      <xdr:rowOff>136525</xdr:rowOff>
    </xdr:from>
    <xdr:to>
      <xdr:col>5</xdr:col>
      <xdr:colOff>3354243</xdr:colOff>
      <xdr:row>4</xdr:row>
      <xdr:rowOff>75913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DC7693FA-7919-4359-A70E-99E882F752D2}"/>
            </a:ext>
          </a:extLst>
        </xdr:cNvPr>
        <xdr:cNvCxnSpPr/>
      </xdr:nvCxnSpPr>
      <xdr:spPr>
        <a:xfrm flipH="1" flipV="1">
          <a:off x="3233420" y="622300"/>
          <a:ext cx="1340023" cy="101313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885190</xdr:colOff>
      <xdr:row>6</xdr:row>
      <xdr:rowOff>0</xdr:rowOff>
    </xdr:from>
    <xdr:to>
      <xdr:col>6</xdr:col>
      <xdr:colOff>889953</xdr:colOff>
      <xdr:row>8</xdr:row>
      <xdr:rowOff>586128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61AFB07-2330-4FA4-8B41-CC639E08D206}"/>
            </a:ext>
          </a:extLst>
        </xdr:cNvPr>
        <xdr:cNvCxnSpPr/>
      </xdr:nvCxnSpPr>
      <xdr:spPr>
        <a:xfrm>
          <a:off x="5333365" y="971550"/>
          <a:ext cx="4763" cy="481353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419735</xdr:colOff>
      <xdr:row>5</xdr:row>
      <xdr:rowOff>76200</xdr:rowOff>
    </xdr:from>
    <xdr:to>
      <xdr:col>5</xdr:col>
      <xdr:colOff>3326111</xdr:colOff>
      <xdr:row>35</xdr:row>
      <xdr:rowOff>281308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E9352C1A-CF44-4EC7-8FB6-7206914DCF28}"/>
            </a:ext>
          </a:extLst>
        </xdr:cNvPr>
        <xdr:cNvCxnSpPr/>
      </xdr:nvCxnSpPr>
      <xdr:spPr>
        <a:xfrm flipH="1">
          <a:off x="3467735" y="885825"/>
          <a:ext cx="1106151" cy="4939033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43180</xdr:rowOff>
    </xdr:from>
    <xdr:to>
      <xdr:col>5</xdr:col>
      <xdr:colOff>3275292</xdr:colOff>
      <xdr:row>17</xdr:row>
      <xdr:rowOff>241304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2B3E1C3B-68ED-40C9-B22D-4B9C6AC88221}"/>
            </a:ext>
          </a:extLst>
        </xdr:cNvPr>
        <xdr:cNvCxnSpPr/>
      </xdr:nvCxnSpPr>
      <xdr:spPr>
        <a:xfrm flipH="1">
          <a:off x="3810000" y="852805"/>
          <a:ext cx="760692" cy="2065024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840740</xdr:colOff>
      <xdr:row>6</xdr:row>
      <xdr:rowOff>179917</xdr:rowOff>
    </xdr:from>
    <xdr:to>
      <xdr:col>5</xdr:col>
      <xdr:colOff>1153583</xdr:colOff>
      <xdr:row>8</xdr:row>
      <xdr:rowOff>29211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90B14B1-BB78-4851-A7EC-4383ED7C1BAE}"/>
            </a:ext>
          </a:extLst>
        </xdr:cNvPr>
        <xdr:cNvSpPr txBox="1"/>
      </xdr:nvSpPr>
      <xdr:spPr>
        <a:xfrm>
          <a:off x="3812540" y="1294342"/>
          <a:ext cx="760518" cy="19219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>
              <a:latin typeface="Arial" panose="020B0604020202020204" pitchFamily="34" charset="0"/>
              <a:cs typeface="Arial" panose="020B0604020202020204" pitchFamily="34" charset="0"/>
            </a:rPr>
            <a:t>Masques de saisie</a:t>
          </a:r>
        </a:p>
      </xdr:txBody>
    </xdr:sp>
    <xdr:clientData/>
  </xdr:twoCellAnchor>
  <xdr:twoCellAnchor>
    <xdr:from>
      <xdr:col>4</xdr:col>
      <xdr:colOff>74083</xdr:colOff>
      <xdr:row>8</xdr:row>
      <xdr:rowOff>72814</xdr:rowOff>
    </xdr:from>
    <xdr:to>
      <xdr:col>4</xdr:col>
      <xdr:colOff>766637</xdr:colOff>
      <xdr:row>9</xdr:row>
      <xdr:rowOff>179917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D839AA19-E858-45AE-9290-65737CD8543B}"/>
            </a:ext>
          </a:extLst>
        </xdr:cNvPr>
        <xdr:cNvCxnSpPr/>
      </xdr:nvCxnSpPr>
      <xdr:spPr>
        <a:xfrm flipH="1">
          <a:off x="3122083" y="1530139"/>
          <a:ext cx="692554" cy="249978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1004147</xdr:colOff>
      <xdr:row>8</xdr:row>
      <xdr:rowOff>77047</xdr:rowOff>
    </xdr:from>
    <xdr:to>
      <xdr:col>6</xdr:col>
      <xdr:colOff>208901</xdr:colOff>
      <xdr:row>9</xdr:row>
      <xdr:rowOff>179970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213B3993-112C-4103-BE60-D1BDADCE14F6}"/>
            </a:ext>
          </a:extLst>
        </xdr:cNvPr>
        <xdr:cNvCxnSpPr/>
      </xdr:nvCxnSpPr>
      <xdr:spPr>
        <a:xfrm>
          <a:off x="4576022" y="1534372"/>
          <a:ext cx="204879" cy="245798"/>
        </a:xfrm>
        <a:prstGeom prst="straightConnector1">
          <a:avLst/>
        </a:prstGeom>
        <a:ln w="25400">
          <a:solidFill>
            <a:srgbClr val="FF0000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20~1\AppData\Local\Temp\Fabasoft\Work\20160129-STEP_2030-Kostenmethodik-Leitfaden_Version_1.1-Anhang_A2_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-Infrastrukturmassnahme"/>
      <sheetName val="CB_DATA_"/>
      <sheetName val="Bsp-Modulkosten"/>
    </sheetNames>
    <sheetDataSet>
      <sheetData sheetId="0">
        <row r="44">
          <cell r="L44">
            <v>971.25000000000011</v>
          </cell>
          <cell r="T44">
            <v>128.62135563350279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E5FC-8CA3-4217-A0FB-A094C06661AD}">
  <sheetPr>
    <tabColor indexed="50"/>
    <pageSetUpPr fitToPage="1"/>
  </sheetPr>
  <dimension ref="A1:V49"/>
  <sheetViews>
    <sheetView showGridLines="0" zoomScaleNormal="100" workbookViewId="0"/>
  </sheetViews>
  <sheetFormatPr baseColWidth="10" defaultColWidth="11.453125" defaultRowHeight="15.5"/>
  <cols>
    <col min="1" max="1" width="8.7265625" style="26" customWidth="1"/>
    <col min="2" max="2" width="24.453125" style="26" customWidth="1"/>
    <col min="3" max="3" width="28.26953125" style="26" customWidth="1"/>
    <col min="4" max="4" width="25.453125" style="26" customWidth="1"/>
    <col min="5" max="5" width="8.1796875" style="26" customWidth="1"/>
    <col min="6" max="6" width="50" style="26" customWidth="1"/>
    <col min="7" max="7" width="27.7265625" style="26" customWidth="1"/>
    <col min="8" max="8" width="4" style="26" customWidth="1"/>
    <col min="9" max="9" width="15.7265625" style="31" hidden="1" customWidth="1"/>
    <col min="10" max="10" width="6.453125" style="26" hidden="1" customWidth="1"/>
    <col min="11" max="11" width="8.54296875" style="26" customWidth="1"/>
    <col min="12" max="12" width="25.7265625" style="27" customWidth="1"/>
    <col min="13" max="13" width="5.26953125" style="30" customWidth="1"/>
    <col min="14" max="14" width="8.7265625" style="29" customWidth="1"/>
    <col min="15" max="16" width="15.7265625" style="28" customWidth="1"/>
    <col min="17" max="18" width="17.7265625" style="27" customWidth="1"/>
    <col min="19" max="21" width="15.7265625" style="27" customWidth="1"/>
    <col min="22" max="22" width="35.7265625" style="26" customWidth="1"/>
    <col min="23" max="23" width="78.81640625" style="26" customWidth="1"/>
    <col min="24" max="256" width="11.453125" style="26"/>
    <col min="257" max="257" width="8.7265625" style="26" customWidth="1"/>
    <col min="258" max="258" width="24.453125" style="26" customWidth="1"/>
    <col min="259" max="259" width="28.26953125" style="26" customWidth="1"/>
    <col min="260" max="260" width="25.453125" style="26" customWidth="1"/>
    <col min="261" max="261" width="8.1796875" style="26" customWidth="1"/>
    <col min="262" max="262" width="50" style="26" customWidth="1"/>
    <col min="263" max="263" width="27.7265625" style="26" customWidth="1"/>
    <col min="264" max="264" width="4" style="26" customWidth="1"/>
    <col min="265" max="266" width="0" style="26" hidden="1" customWidth="1"/>
    <col min="267" max="267" width="8.54296875" style="26" customWidth="1"/>
    <col min="268" max="268" width="25.7265625" style="26" customWidth="1"/>
    <col min="269" max="269" width="5.26953125" style="26" customWidth="1"/>
    <col min="270" max="270" width="8.7265625" style="26" customWidth="1"/>
    <col min="271" max="272" width="15.7265625" style="26" customWidth="1"/>
    <col min="273" max="274" width="17.7265625" style="26" customWidth="1"/>
    <col min="275" max="277" width="15.7265625" style="26" customWidth="1"/>
    <col min="278" max="278" width="35.7265625" style="26" customWidth="1"/>
    <col min="279" max="279" width="78.81640625" style="26" customWidth="1"/>
    <col min="280" max="512" width="11.453125" style="26"/>
    <col min="513" max="513" width="8.7265625" style="26" customWidth="1"/>
    <col min="514" max="514" width="24.453125" style="26" customWidth="1"/>
    <col min="515" max="515" width="28.26953125" style="26" customWidth="1"/>
    <col min="516" max="516" width="25.453125" style="26" customWidth="1"/>
    <col min="517" max="517" width="8.1796875" style="26" customWidth="1"/>
    <col min="518" max="518" width="50" style="26" customWidth="1"/>
    <col min="519" max="519" width="27.7265625" style="26" customWidth="1"/>
    <col min="520" max="520" width="4" style="26" customWidth="1"/>
    <col min="521" max="522" width="0" style="26" hidden="1" customWidth="1"/>
    <col min="523" max="523" width="8.54296875" style="26" customWidth="1"/>
    <col min="524" max="524" width="25.7265625" style="26" customWidth="1"/>
    <col min="525" max="525" width="5.26953125" style="26" customWidth="1"/>
    <col min="526" max="526" width="8.7265625" style="26" customWidth="1"/>
    <col min="527" max="528" width="15.7265625" style="26" customWidth="1"/>
    <col min="529" max="530" width="17.7265625" style="26" customWidth="1"/>
    <col min="531" max="533" width="15.7265625" style="26" customWidth="1"/>
    <col min="534" max="534" width="35.7265625" style="26" customWidth="1"/>
    <col min="535" max="535" width="78.81640625" style="26" customWidth="1"/>
    <col min="536" max="768" width="11.453125" style="26"/>
    <col min="769" max="769" width="8.7265625" style="26" customWidth="1"/>
    <col min="770" max="770" width="24.453125" style="26" customWidth="1"/>
    <col min="771" max="771" width="28.26953125" style="26" customWidth="1"/>
    <col min="772" max="772" width="25.453125" style="26" customWidth="1"/>
    <col min="773" max="773" width="8.1796875" style="26" customWidth="1"/>
    <col min="774" max="774" width="50" style="26" customWidth="1"/>
    <col min="775" max="775" width="27.7265625" style="26" customWidth="1"/>
    <col min="776" max="776" width="4" style="26" customWidth="1"/>
    <col min="777" max="778" width="0" style="26" hidden="1" customWidth="1"/>
    <col min="779" max="779" width="8.54296875" style="26" customWidth="1"/>
    <col min="780" max="780" width="25.7265625" style="26" customWidth="1"/>
    <col min="781" max="781" width="5.26953125" style="26" customWidth="1"/>
    <col min="782" max="782" width="8.7265625" style="26" customWidth="1"/>
    <col min="783" max="784" width="15.7265625" style="26" customWidth="1"/>
    <col min="785" max="786" width="17.7265625" style="26" customWidth="1"/>
    <col min="787" max="789" width="15.7265625" style="26" customWidth="1"/>
    <col min="790" max="790" width="35.7265625" style="26" customWidth="1"/>
    <col min="791" max="791" width="78.81640625" style="26" customWidth="1"/>
    <col min="792" max="1024" width="11.453125" style="26"/>
    <col min="1025" max="1025" width="8.7265625" style="26" customWidth="1"/>
    <col min="1026" max="1026" width="24.453125" style="26" customWidth="1"/>
    <col min="1027" max="1027" width="28.26953125" style="26" customWidth="1"/>
    <col min="1028" max="1028" width="25.453125" style="26" customWidth="1"/>
    <col min="1029" max="1029" width="8.1796875" style="26" customWidth="1"/>
    <col min="1030" max="1030" width="50" style="26" customWidth="1"/>
    <col min="1031" max="1031" width="27.7265625" style="26" customWidth="1"/>
    <col min="1032" max="1032" width="4" style="26" customWidth="1"/>
    <col min="1033" max="1034" width="0" style="26" hidden="1" customWidth="1"/>
    <col min="1035" max="1035" width="8.54296875" style="26" customWidth="1"/>
    <col min="1036" max="1036" width="25.7265625" style="26" customWidth="1"/>
    <col min="1037" max="1037" width="5.26953125" style="26" customWidth="1"/>
    <col min="1038" max="1038" width="8.7265625" style="26" customWidth="1"/>
    <col min="1039" max="1040" width="15.7265625" style="26" customWidth="1"/>
    <col min="1041" max="1042" width="17.7265625" style="26" customWidth="1"/>
    <col min="1043" max="1045" width="15.7265625" style="26" customWidth="1"/>
    <col min="1046" max="1046" width="35.7265625" style="26" customWidth="1"/>
    <col min="1047" max="1047" width="78.81640625" style="26" customWidth="1"/>
    <col min="1048" max="1280" width="11.453125" style="26"/>
    <col min="1281" max="1281" width="8.7265625" style="26" customWidth="1"/>
    <col min="1282" max="1282" width="24.453125" style="26" customWidth="1"/>
    <col min="1283" max="1283" width="28.26953125" style="26" customWidth="1"/>
    <col min="1284" max="1284" width="25.453125" style="26" customWidth="1"/>
    <col min="1285" max="1285" width="8.1796875" style="26" customWidth="1"/>
    <col min="1286" max="1286" width="50" style="26" customWidth="1"/>
    <col min="1287" max="1287" width="27.7265625" style="26" customWidth="1"/>
    <col min="1288" max="1288" width="4" style="26" customWidth="1"/>
    <col min="1289" max="1290" width="0" style="26" hidden="1" customWidth="1"/>
    <col min="1291" max="1291" width="8.54296875" style="26" customWidth="1"/>
    <col min="1292" max="1292" width="25.7265625" style="26" customWidth="1"/>
    <col min="1293" max="1293" width="5.26953125" style="26" customWidth="1"/>
    <col min="1294" max="1294" width="8.7265625" style="26" customWidth="1"/>
    <col min="1295" max="1296" width="15.7265625" style="26" customWidth="1"/>
    <col min="1297" max="1298" width="17.7265625" style="26" customWidth="1"/>
    <col min="1299" max="1301" width="15.7265625" style="26" customWidth="1"/>
    <col min="1302" max="1302" width="35.7265625" style="26" customWidth="1"/>
    <col min="1303" max="1303" width="78.81640625" style="26" customWidth="1"/>
    <col min="1304" max="1536" width="11.453125" style="26"/>
    <col min="1537" max="1537" width="8.7265625" style="26" customWidth="1"/>
    <col min="1538" max="1538" width="24.453125" style="26" customWidth="1"/>
    <col min="1539" max="1539" width="28.26953125" style="26" customWidth="1"/>
    <col min="1540" max="1540" width="25.453125" style="26" customWidth="1"/>
    <col min="1541" max="1541" width="8.1796875" style="26" customWidth="1"/>
    <col min="1542" max="1542" width="50" style="26" customWidth="1"/>
    <col min="1543" max="1543" width="27.7265625" style="26" customWidth="1"/>
    <col min="1544" max="1544" width="4" style="26" customWidth="1"/>
    <col min="1545" max="1546" width="0" style="26" hidden="1" customWidth="1"/>
    <col min="1547" max="1547" width="8.54296875" style="26" customWidth="1"/>
    <col min="1548" max="1548" width="25.7265625" style="26" customWidth="1"/>
    <col min="1549" max="1549" width="5.26953125" style="26" customWidth="1"/>
    <col min="1550" max="1550" width="8.7265625" style="26" customWidth="1"/>
    <col min="1551" max="1552" width="15.7265625" style="26" customWidth="1"/>
    <col min="1553" max="1554" width="17.7265625" style="26" customWidth="1"/>
    <col min="1555" max="1557" width="15.7265625" style="26" customWidth="1"/>
    <col min="1558" max="1558" width="35.7265625" style="26" customWidth="1"/>
    <col min="1559" max="1559" width="78.81640625" style="26" customWidth="1"/>
    <col min="1560" max="1792" width="11.453125" style="26"/>
    <col min="1793" max="1793" width="8.7265625" style="26" customWidth="1"/>
    <col min="1794" max="1794" width="24.453125" style="26" customWidth="1"/>
    <col min="1795" max="1795" width="28.26953125" style="26" customWidth="1"/>
    <col min="1796" max="1796" width="25.453125" style="26" customWidth="1"/>
    <col min="1797" max="1797" width="8.1796875" style="26" customWidth="1"/>
    <col min="1798" max="1798" width="50" style="26" customWidth="1"/>
    <col min="1799" max="1799" width="27.7265625" style="26" customWidth="1"/>
    <col min="1800" max="1800" width="4" style="26" customWidth="1"/>
    <col min="1801" max="1802" width="0" style="26" hidden="1" customWidth="1"/>
    <col min="1803" max="1803" width="8.54296875" style="26" customWidth="1"/>
    <col min="1804" max="1804" width="25.7265625" style="26" customWidth="1"/>
    <col min="1805" max="1805" width="5.26953125" style="26" customWidth="1"/>
    <col min="1806" max="1806" width="8.7265625" style="26" customWidth="1"/>
    <col min="1807" max="1808" width="15.7265625" style="26" customWidth="1"/>
    <col min="1809" max="1810" width="17.7265625" style="26" customWidth="1"/>
    <col min="1811" max="1813" width="15.7265625" style="26" customWidth="1"/>
    <col min="1814" max="1814" width="35.7265625" style="26" customWidth="1"/>
    <col min="1815" max="1815" width="78.81640625" style="26" customWidth="1"/>
    <col min="1816" max="2048" width="11.453125" style="26"/>
    <col min="2049" max="2049" width="8.7265625" style="26" customWidth="1"/>
    <col min="2050" max="2050" width="24.453125" style="26" customWidth="1"/>
    <col min="2051" max="2051" width="28.26953125" style="26" customWidth="1"/>
    <col min="2052" max="2052" width="25.453125" style="26" customWidth="1"/>
    <col min="2053" max="2053" width="8.1796875" style="26" customWidth="1"/>
    <col min="2054" max="2054" width="50" style="26" customWidth="1"/>
    <col min="2055" max="2055" width="27.7265625" style="26" customWidth="1"/>
    <col min="2056" max="2056" width="4" style="26" customWidth="1"/>
    <col min="2057" max="2058" width="0" style="26" hidden="1" customWidth="1"/>
    <col min="2059" max="2059" width="8.54296875" style="26" customWidth="1"/>
    <col min="2060" max="2060" width="25.7265625" style="26" customWidth="1"/>
    <col min="2061" max="2061" width="5.26953125" style="26" customWidth="1"/>
    <col min="2062" max="2062" width="8.7265625" style="26" customWidth="1"/>
    <col min="2063" max="2064" width="15.7265625" style="26" customWidth="1"/>
    <col min="2065" max="2066" width="17.7265625" style="26" customWidth="1"/>
    <col min="2067" max="2069" width="15.7265625" style="26" customWidth="1"/>
    <col min="2070" max="2070" width="35.7265625" style="26" customWidth="1"/>
    <col min="2071" max="2071" width="78.81640625" style="26" customWidth="1"/>
    <col min="2072" max="2304" width="11.453125" style="26"/>
    <col min="2305" max="2305" width="8.7265625" style="26" customWidth="1"/>
    <col min="2306" max="2306" width="24.453125" style="26" customWidth="1"/>
    <col min="2307" max="2307" width="28.26953125" style="26" customWidth="1"/>
    <col min="2308" max="2308" width="25.453125" style="26" customWidth="1"/>
    <col min="2309" max="2309" width="8.1796875" style="26" customWidth="1"/>
    <col min="2310" max="2310" width="50" style="26" customWidth="1"/>
    <col min="2311" max="2311" width="27.7265625" style="26" customWidth="1"/>
    <col min="2312" max="2312" width="4" style="26" customWidth="1"/>
    <col min="2313" max="2314" width="0" style="26" hidden="1" customWidth="1"/>
    <col min="2315" max="2315" width="8.54296875" style="26" customWidth="1"/>
    <col min="2316" max="2316" width="25.7265625" style="26" customWidth="1"/>
    <col min="2317" max="2317" width="5.26953125" style="26" customWidth="1"/>
    <col min="2318" max="2318" width="8.7265625" style="26" customWidth="1"/>
    <col min="2319" max="2320" width="15.7265625" style="26" customWidth="1"/>
    <col min="2321" max="2322" width="17.7265625" style="26" customWidth="1"/>
    <col min="2323" max="2325" width="15.7265625" style="26" customWidth="1"/>
    <col min="2326" max="2326" width="35.7265625" style="26" customWidth="1"/>
    <col min="2327" max="2327" width="78.81640625" style="26" customWidth="1"/>
    <col min="2328" max="2560" width="11.453125" style="26"/>
    <col min="2561" max="2561" width="8.7265625" style="26" customWidth="1"/>
    <col min="2562" max="2562" width="24.453125" style="26" customWidth="1"/>
    <col min="2563" max="2563" width="28.26953125" style="26" customWidth="1"/>
    <col min="2564" max="2564" width="25.453125" style="26" customWidth="1"/>
    <col min="2565" max="2565" width="8.1796875" style="26" customWidth="1"/>
    <col min="2566" max="2566" width="50" style="26" customWidth="1"/>
    <col min="2567" max="2567" width="27.7265625" style="26" customWidth="1"/>
    <col min="2568" max="2568" width="4" style="26" customWidth="1"/>
    <col min="2569" max="2570" width="0" style="26" hidden="1" customWidth="1"/>
    <col min="2571" max="2571" width="8.54296875" style="26" customWidth="1"/>
    <col min="2572" max="2572" width="25.7265625" style="26" customWidth="1"/>
    <col min="2573" max="2573" width="5.26953125" style="26" customWidth="1"/>
    <col min="2574" max="2574" width="8.7265625" style="26" customWidth="1"/>
    <col min="2575" max="2576" width="15.7265625" style="26" customWidth="1"/>
    <col min="2577" max="2578" width="17.7265625" style="26" customWidth="1"/>
    <col min="2579" max="2581" width="15.7265625" style="26" customWidth="1"/>
    <col min="2582" max="2582" width="35.7265625" style="26" customWidth="1"/>
    <col min="2583" max="2583" width="78.81640625" style="26" customWidth="1"/>
    <col min="2584" max="2816" width="11.453125" style="26"/>
    <col min="2817" max="2817" width="8.7265625" style="26" customWidth="1"/>
    <col min="2818" max="2818" width="24.453125" style="26" customWidth="1"/>
    <col min="2819" max="2819" width="28.26953125" style="26" customWidth="1"/>
    <col min="2820" max="2820" width="25.453125" style="26" customWidth="1"/>
    <col min="2821" max="2821" width="8.1796875" style="26" customWidth="1"/>
    <col min="2822" max="2822" width="50" style="26" customWidth="1"/>
    <col min="2823" max="2823" width="27.7265625" style="26" customWidth="1"/>
    <col min="2824" max="2824" width="4" style="26" customWidth="1"/>
    <col min="2825" max="2826" width="0" style="26" hidden="1" customWidth="1"/>
    <col min="2827" max="2827" width="8.54296875" style="26" customWidth="1"/>
    <col min="2828" max="2828" width="25.7265625" style="26" customWidth="1"/>
    <col min="2829" max="2829" width="5.26953125" style="26" customWidth="1"/>
    <col min="2830" max="2830" width="8.7265625" style="26" customWidth="1"/>
    <col min="2831" max="2832" width="15.7265625" style="26" customWidth="1"/>
    <col min="2833" max="2834" width="17.7265625" style="26" customWidth="1"/>
    <col min="2835" max="2837" width="15.7265625" style="26" customWidth="1"/>
    <col min="2838" max="2838" width="35.7265625" style="26" customWidth="1"/>
    <col min="2839" max="2839" width="78.81640625" style="26" customWidth="1"/>
    <col min="2840" max="3072" width="11.453125" style="26"/>
    <col min="3073" max="3073" width="8.7265625" style="26" customWidth="1"/>
    <col min="3074" max="3074" width="24.453125" style="26" customWidth="1"/>
    <col min="3075" max="3075" width="28.26953125" style="26" customWidth="1"/>
    <col min="3076" max="3076" width="25.453125" style="26" customWidth="1"/>
    <col min="3077" max="3077" width="8.1796875" style="26" customWidth="1"/>
    <col min="3078" max="3078" width="50" style="26" customWidth="1"/>
    <col min="3079" max="3079" width="27.7265625" style="26" customWidth="1"/>
    <col min="3080" max="3080" width="4" style="26" customWidth="1"/>
    <col min="3081" max="3082" width="0" style="26" hidden="1" customWidth="1"/>
    <col min="3083" max="3083" width="8.54296875" style="26" customWidth="1"/>
    <col min="3084" max="3084" width="25.7265625" style="26" customWidth="1"/>
    <col min="3085" max="3085" width="5.26953125" style="26" customWidth="1"/>
    <col min="3086" max="3086" width="8.7265625" style="26" customWidth="1"/>
    <col min="3087" max="3088" width="15.7265625" style="26" customWidth="1"/>
    <col min="3089" max="3090" width="17.7265625" style="26" customWidth="1"/>
    <col min="3091" max="3093" width="15.7265625" style="26" customWidth="1"/>
    <col min="3094" max="3094" width="35.7265625" style="26" customWidth="1"/>
    <col min="3095" max="3095" width="78.81640625" style="26" customWidth="1"/>
    <col min="3096" max="3328" width="11.453125" style="26"/>
    <col min="3329" max="3329" width="8.7265625" style="26" customWidth="1"/>
    <col min="3330" max="3330" width="24.453125" style="26" customWidth="1"/>
    <col min="3331" max="3331" width="28.26953125" style="26" customWidth="1"/>
    <col min="3332" max="3332" width="25.453125" style="26" customWidth="1"/>
    <col min="3333" max="3333" width="8.1796875" style="26" customWidth="1"/>
    <col min="3334" max="3334" width="50" style="26" customWidth="1"/>
    <col min="3335" max="3335" width="27.7265625" style="26" customWidth="1"/>
    <col min="3336" max="3336" width="4" style="26" customWidth="1"/>
    <col min="3337" max="3338" width="0" style="26" hidden="1" customWidth="1"/>
    <col min="3339" max="3339" width="8.54296875" style="26" customWidth="1"/>
    <col min="3340" max="3340" width="25.7265625" style="26" customWidth="1"/>
    <col min="3341" max="3341" width="5.26953125" style="26" customWidth="1"/>
    <col min="3342" max="3342" width="8.7265625" style="26" customWidth="1"/>
    <col min="3343" max="3344" width="15.7265625" style="26" customWidth="1"/>
    <col min="3345" max="3346" width="17.7265625" style="26" customWidth="1"/>
    <col min="3347" max="3349" width="15.7265625" style="26" customWidth="1"/>
    <col min="3350" max="3350" width="35.7265625" style="26" customWidth="1"/>
    <col min="3351" max="3351" width="78.81640625" style="26" customWidth="1"/>
    <col min="3352" max="3584" width="11.453125" style="26"/>
    <col min="3585" max="3585" width="8.7265625" style="26" customWidth="1"/>
    <col min="3586" max="3586" width="24.453125" style="26" customWidth="1"/>
    <col min="3587" max="3587" width="28.26953125" style="26" customWidth="1"/>
    <col min="3588" max="3588" width="25.453125" style="26" customWidth="1"/>
    <col min="3589" max="3589" width="8.1796875" style="26" customWidth="1"/>
    <col min="3590" max="3590" width="50" style="26" customWidth="1"/>
    <col min="3591" max="3591" width="27.7265625" style="26" customWidth="1"/>
    <col min="3592" max="3592" width="4" style="26" customWidth="1"/>
    <col min="3593" max="3594" width="0" style="26" hidden="1" customWidth="1"/>
    <col min="3595" max="3595" width="8.54296875" style="26" customWidth="1"/>
    <col min="3596" max="3596" width="25.7265625" style="26" customWidth="1"/>
    <col min="3597" max="3597" width="5.26953125" style="26" customWidth="1"/>
    <col min="3598" max="3598" width="8.7265625" style="26" customWidth="1"/>
    <col min="3599" max="3600" width="15.7265625" style="26" customWidth="1"/>
    <col min="3601" max="3602" width="17.7265625" style="26" customWidth="1"/>
    <col min="3603" max="3605" width="15.7265625" style="26" customWidth="1"/>
    <col min="3606" max="3606" width="35.7265625" style="26" customWidth="1"/>
    <col min="3607" max="3607" width="78.81640625" style="26" customWidth="1"/>
    <col min="3608" max="3840" width="11.453125" style="26"/>
    <col min="3841" max="3841" width="8.7265625" style="26" customWidth="1"/>
    <col min="3842" max="3842" width="24.453125" style="26" customWidth="1"/>
    <col min="3843" max="3843" width="28.26953125" style="26" customWidth="1"/>
    <col min="3844" max="3844" width="25.453125" style="26" customWidth="1"/>
    <col min="3845" max="3845" width="8.1796875" style="26" customWidth="1"/>
    <col min="3846" max="3846" width="50" style="26" customWidth="1"/>
    <col min="3847" max="3847" width="27.7265625" style="26" customWidth="1"/>
    <col min="3848" max="3848" width="4" style="26" customWidth="1"/>
    <col min="3849" max="3850" width="0" style="26" hidden="1" customWidth="1"/>
    <col min="3851" max="3851" width="8.54296875" style="26" customWidth="1"/>
    <col min="3852" max="3852" width="25.7265625" style="26" customWidth="1"/>
    <col min="3853" max="3853" width="5.26953125" style="26" customWidth="1"/>
    <col min="3854" max="3854" width="8.7265625" style="26" customWidth="1"/>
    <col min="3855" max="3856" width="15.7265625" style="26" customWidth="1"/>
    <col min="3857" max="3858" width="17.7265625" style="26" customWidth="1"/>
    <col min="3859" max="3861" width="15.7265625" style="26" customWidth="1"/>
    <col min="3862" max="3862" width="35.7265625" style="26" customWidth="1"/>
    <col min="3863" max="3863" width="78.81640625" style="26" customWidth="1"/>
    <col min="3864" max="4096" width="11.453125" style="26"/>
    <col min="4097" max="4097" width="8.7265625" style="26" customWidth="1"/>
    <col min="4098" max="4098" width="24.453125" style="26" customWidth="1"/>
    <col min="4099" max="4099" width="28.26953125" style="26" customWidth="1"/>
    <col min="4100" max="4100" width="25.453125" style="26" customWidth="1"/>
    <col min="4101" max="4101" width="8.1796875" style="26" customWidth="1"/>
    <col min="4102" max="4102" width="50" style="26" customWidth="1"/>
    <col min="4103" max="4103" width="27.7265625" style="26" customWidth="1"/>
    <col min="4104" max="4104" width="4" style="26" customWidth="1"/>
    <col min="4105" max="4106" width="0" style="26" hidden="1" customWidth="1"/>
    <col min="4107" max="4107" width="8.54296875" style="26" customWidth="1"/>
    <col min="4108" max="4108" width="25.7265625" style="26" customWidth="1"/>
    <col min="4109" max="4109" width="5.26953125" style="26" customWidth="1"/>
    <col min="4110" max="4110" width="8.7265625" style="26" customWidth="1"/>
    <col min="4111" max="4112" width="15.7265625" style="26" customWidth="1"/>
    <col min="4113" max="4114" width="17.7265625" style="26" customWidth="1"/>
    <col min="4115" max="4117" width="15.7265625" style="26" customWidth="1"/>
    <col min="4118" max="4118" width="35.7265625" style="26" customWidth="1"/>
    <col min="4119" max="4119" width="78.81640625" style="26" customWidth="1"/>
    <col min="4120" max="4352" width="11.453125" style="26"/>
    <col min="4353" max="4353" width="8.7265625" style="26" customWidth="1"/>
    <col min="4354" max="4354" width="24.453125" style="26" customWidth="1"/>
    <col min="4355" max="4355" width="28.26953125" style="26" customWidth="1"/>
    <col min="4356" max="4356" width="25.453125" style="26" customWidth="1"/>
    <col min="4357" max="4357" width="8.1796875" style="26" customWidth="1"/>
    <col min="4358" max="4358" width="50" style="26" customWidth="1"/>
    <col min="4359" max="4359" width="27.7265625" style="26" customWidth="1"/>
    <col min="4360" max="4360" width="4" style="26" customWidth="1"/>
    <col min="4361" max="4362" width="0" style="26" hidden="1" customWidth="1"/>
    <col min="4363" max="4363" width="8.54296875" style="26" customWidth="1"/>
    <col min="4364" max="4364" width="25.7265625" style="26" customWidth="1"/>
    <col min="4365" max="4365" width="5.26953125" style="26" customWidth="1"/>
    <col min="4366" max="4366" width="8.7265625" style="26" customWidth="1"/>
    <col min="4367" max="4368" width="15.7265625" style="26" customWidth="1"/>
    <col min="4369" max="4370" width="17.7265625" style="26" customWidth="1"/>
    <col min="4371" max="4373" width="15.7265625" style="26" customWidth="1"/>
    <col min="4374" max="4374" width="35.7265625" style="26" customWidth="1"/>
    <col min="4375" max="4375" width="78.81640625" style="26" customWidth="1"/>
    <col min="4376" max="4608" width="11.453125" style="26"/>
    <col min="4609" max="4609" width="8.7265625" style="26" customWidth="1"/>
    <col min="4610" max="4610" width="24.453125" style="26" customWidth="1"/>
    <col min="4611" max="4611" width="28.26953125" style="26" customWidth="1"/>
    <col min="4612" max="4612" width="25.453125" style="26" customWidth="1"/>
    <col min="4613" max="4613" width="8.1796875" style="26" customWidth="1"/>
    <col min="4614" max="4614" width="50" style="26" customWidth="1"/>
    <col min="4615" max="4615" width="27.7265625" style="26" customWidth="1"/>
    <col min="4616" max="4616" width="4" style="26" customWidth="1"/>
    <col min="4617" max="4618" width="0" style="26" hidden="1" customWidth="1"/>
    <col min="4619" max="4619" width="8.54296875" style="26" customWidth="1"/>
    <col min="4620" max="4620" width="25.7265625" style="26" customWidth="1"/>
    <col min="4621" max="4621" width="5.26953125" style="26" customWidth="1"/>
    <col min="4622" max="4622" width="8.7265625" style="26" customWidth="1"/>
    <col min="4623" max="4624" width="15.7265625" style="26" customWidth="1"/>
    <col min="4625" max="4626" width="17.7265625" style="26" customWidth="1"/>
    <col min="4627" max="4629" width="15.7265625" style="26" customWidth="1"/>
    <col min="4630" max="4630" width="35.7265625" style="26" customWidth="1"/>
    <col min="4631" max="4631" width="78.81640625" style="26" customWidth="1"/>
    <col min="4632" max="4864" width="11.453125" style="26"/>
    <col min="4865" max="4865" width="8.7265625" style="26" customWidth="1"/>
    <col min="4866" max="4866" width="24.453125" style="26" customWidth="1"/>
    <col min="4867" max="4867" width="28.26953125" style="26" customWidth="1"/>
    <col min="4868" max="4868" width="25.453125" style="26" customWidth="1"/>
    <col min="4869" max="4869" width="8.1796875" style="26" customWidth="1"/>
    <col min="4870" max="4870" width="50" style="26" customWidth="1"/>
    <col min="4871" max="4871" width="27.7265625" style="26" customWidth="1"/>
    <col min="4872" max="4872" width="4" style="26" customWidth="1"/>
    <col min="4873" max="4874" width="0" style="26" hidden="1" customWidth="1"/>
    <col min="4875" max="4875" width="8.54296875" style="26" customWidth="1"/>
    <col min="4876" max="4876" width="25.7265625" style="26" customWidth="1"/>
    <col min="4877" max="4877" width="5.26953125" style="26" customWidth="1"/>
    <col min="4878" max="4878" width="8.7265625" style="26" customWidth="1"/>
    <col min="4879" max="4880" width="15.7265625" style="26" customWidth="1"/>
    <col min="4881" max="4882" width="17.7265625" style="26" customWidth="1"/>
    <col min="4883" max="4885" width="15.7265625" style="26" customWidth="1"/>
    <col min="4886" max="4886" width="35.7265625" style="26" customWidth="1"/>
    <col min="4887" max="4887" width="78.81640625" style="26" customWidth="1"/>
    <col min="4888" max="5120" width="11.453125" style="26"/>
    <col min="5121" max="5121" width="8.7265625" style="26" customWidth="1"/>
    <col min="5122" max="5122" width="24.453125" style="26" customWidth="1"/>
    <col min="5123" max="5123" width="28.26953125" style="26" customWidth="1"/>
    <col min="5124" max="5124" width="25.453125" style="26" customWidth="1"/>
    <col min="5125" max="5125" width="8.1796875" style="26" customWidth="1"/>
    <col min="5126" max="5126" width="50" style="26" customWidth="1"/>
    <col min="5127" max="5127" width="27.7265625" style="26" customWidth="1"/>
    <col min="5128" max="5128" width="4" style="26" customWidth="1"/>
    <col min="5129" max="5130" width="0" style="26" hidden="1" customWidth="1"/>
    <col min="5131" max="5131" width="8.54296875" style="26" customWidth="1"/>
    <col min="5132" max="5132" width="25.7265625" style="26" customWidth="1"/>
    <col min="5133" max="5133" width="5.26953125" style="26" customWidth="1"/>
    <col min="5134" max="5134" width="8.7265625" style="26" customWidth="1"/>
    <col min="5135" max="5136" width="15.7265625" style="26" customWidth="1"/>
    <col min="5137" max="5138" width="17.7265625" style="26" customWidth="1"/>
    <col min="5139" max="5141" width="15.7265625" style="26" customWidth="1"/>
    <col min="5142" max="5142" width="35.7265625" style="26" customWidth="1"/>
    <col min="5143" max="5143" width="78.81640625" style="26" customWidth="1"/>
    <col min="5144" max="5376" width="11.453125" style="26"/>
    <col min="5377" max="5377" width="8.7265625" style="26" customWidth="1"/>
    <col min="5378" max="5378" width="24.453125" style="26" customWidth="1"/>
    <col min="5379" max="5379" width="28.26953125" style="26" customWidth="1"/>
    <col min="5380" max="5380" width="25.453125" style="26" customWidth="1"/>
    <col min="5381" max="5381" width="8.1796875" style="26" customWidth="1"/>
    <col min="5382" max="5382" width="50" style="26" customWidth="1"/>
    <col min="5383" max="5383" width="27.7265625" style="26" customWidth="1"/>
    <col min="5384" max="5384" width="4" style="26" customWidth="1"/>
    <col min="5385" max="5386" width="0" style="26" hidden="1" customWidth="1"/>
    <col min="5387" max="5387" width="8.54296875" style="26" customWidth="1"/>
    <col min="5388" max="5388" width="25.7265625" style="26" customWidth="1"/>
    <col min="5389" max="5389" width="5.26953125" style="26" customWidth="1"/>
    <col min="5390" max="5390" width="8.7265625" style="26" customWidth="1"/>
    <col min="5391" max="5392" width="15.7265625" style="26" customWidth="1"/>
    <col min="5393" max="5394" width="17.7265625" style="26" customWidth="1"/>
    <col min="5395" max="5397" width="15.7265625" style="26" customWidth="1"/>
    <col min="5398" max="5398" width="35.7265625" style="26" customWidth="1"/>
    <col min="5399" max="5399" width="78.81640625" style="26" customWidth="1"/>
    <col min="5400" max="5632" width="11.453125" style="26"/>
    <col min="5633" max="5633" width="8.7265625" style="26" customWidth="1"/>
    <col min="5634" max="5634" width="24.453125" style="26" customWidth="1"/>
    <col min="5635" max="5635" width="28.26953125" style="26" customWidth="1"/>
    <col min="5636" max="5636" width="25.453125" style="26" customWidth="1"/>
    <col min="5637" max="5637" width="8.1796875" style="26" customWidth="1"/>
    <col min="5638" max="5638" width="50" style="26" customWidth="1"/>
    <col min="5639" max="5639" width="27.7265625" style="26" customWidth="1"/>
    <col min="5640" max="5640" width="4" style="26" customWidth="1"/>
    <col min="5641" max="5642" width="0" style="26" hidden="1" customWidth="1"/>
    <col min="5643" max="5643" width="8.54296875" style="26" customWidth="1"/>
    <col min="5644" max="5644" width="25.7265625" style="26" customWidth="1"/>
    <col min="5645" max="5645" width="5.26953125" style="26" customWidth="1"/>
    <col min="5646" max="5646" width="8.7265625" style="26" customWidth="1"/>
    <col min="5647" max="5648" width="15.7265625" style="26" customWidth="1"/>
    <col min="5649" max="5650" width="17.7265625" style="26" customWidth="1"/>
    <col min="5651" max="5653" width="15.7265625" style="26" customWidth="1"/>
    <col min="5654" max="5654" width="35.7265625" style="26" customWidth="1"/>
    <col min="5655" max="5655" width="78.81640625" style="26" customWidth="1"/>
    <col min="5656" max="5888" width="11.453125" style="26"/>
    <col min="5889" max="5889" width="8.7265625" style="26" customWidth="1"/>
    <col min="5890" max="5890" width="24.453125" style="26" customWidth="1"/>
    <col min="5891" max="5891" width="28.26953125" style="26" customWidth="1"/>
    <col min="5892" max="5892" width="25.453125" style="26" customWidth="1"/>
    <col min="5893" max="5893" width="8.1796875" style="26" customWidth="1"/>
    <col min="5894" max="5894" width="50" style="26" customWidth="1"/>
    <col min="5895" max="5895" width="27.7265625" style="26" customWidth="1"/>
    <col min="5896" max="5896" width="4" style="26" customWidth="1"/>
    <col min="5897" max="5898" width="0" style="26" hidden="1" customWidth="1"/>
    <col min="5899" max="5899" width="8.54296875" style="26" customWidth="1"/>
    <col min="5900" max="5900" width="25.7265625" style="26" customWidth="1"/>
    <col min="5901" max="5901" width="5.26953125" style="26" customWidth="1"/>
    <col min="5902" max="5902" width="8.7265625" style="26" customWidth="1"/>
    <col min="5903" max="5904" width="15.7265625" style="26" customWidth="1"/>
    <col min="5905" max="5906" width="17.7265625" style="26" customWidth="1"/>
    <col min="5907" max="5909" width="15.7265625" style="26" customWidth="1"/>
    <col min="5910" max="5910" width="35.7265625" style="26" customWidth="1"/>
    <col min="5911" max="5911" width="78.81640625" style="26" customWidth="1"/>
    <col min="5912" max="6144" width="11.453125" style="26"/>
    <col min="6145" max="6145" width="8.7265625" style="26" customWidth="1"/>
    <col min="6146" max="6146" width="24.453125" style="26" customWidth="1"/>
    <col min="6147" max="6147" width="28.26953125" style="26" customWidth="1"/>
    <col min="6148" max="6148" width="25.453125" style="26" customWidth="1"/>
    <col min="6149" max="6149" width="8.1796875" style="26" customWidth="1"/>
    <col min="6150" max="6150" width="50" style="26" customWidth="1"/>
    <col min="6151" max="6151" width="27.7265625" style="26" customWidth="1"/>
    <col min="6152" max="6152" width="4" style="26" customWidth="1"/>
    <col min="6153" max="6154" width="0" style="26" hidden="1" customWidth="1"/>
    <col min="6155" max="6155" width="8.54296875" style="26" customWidth="1"/>
    <col min="6156" max="6156" width="25.7265625" style="26" customWidth="1"/>
    <col min="6157" max="6157" width="5.26953125" style="26" customWidth="1"/>
    <col min="6158" max="6158" width="8.7265625" style="26" customWidth="1"/>
    <col min="6159" max="6160" width="15.7265625" style="26" customWidth="1"/>
    <col min="6161" max="6162" width="17.7265625" style="26" customWidth="1"/>
    <col min="6163" max="6165" width="15.7265625" style="26" customWidth="1"/>
    <col min="6166" max="6166" width="35.7265625" style="26" customWidth="1"/>
    <col min="6167" max="6167" width="78.81640625" style="26" customWidth="1"/>
    <col min="6168" max="6400" width="11.453125" style="26"/>
    <col min="6401" max="6401" width="8.7265625" style="26" customWidth="1"/>
    <col min="6402" max="6402" width="24.453125" style="26" customWidth="1"/>
    <col min="6403" max="6403" width="28.26953125" style="26" customWidth="1"/>
    <col min="6404" max="6404" width="25.453125" style="26" customWidth="1"/>
    <col min="6405" max="6405" width="8.1796875" style="26" customWidth="1"/>
    <col min="6406" max="6406" width="50" style="26" customWidth="1"/>
    <col min="6407" max="6407" width="27.7265625" style="26" customWidth="1"/>
    <col min="6408" max="6408" width="4" style="26" customWidth="1"/>
    <col min="6409" max="6410" width="0" style="26" hidden="1" customWidth="1"/>
    <col min="6411" max="6411" width="8.54296875" style="26" customWidth="1"/>
    <col min="6412" max="6412" width="25.7265625" style="26" customWidth="1"/>
    <col min="6413" max="6413" width="5.26953125" style="26" customWidth="1"/>
    <col min="6414" max="6414" width="8.7265625" style="26" customWidth="1"/>
    <col min="6415" max="6416" width="15.7265625" style="26" customWidth="1"/>
    <col min="6417" max="6418" width="17.7265625" style="26" customWidth="1"/>
    <col min="6419" max="6421" width="15.7265625" style="26" customWidth="1"/>
    <col min="6422" max="6422" width="35.7265625" style="26" customWidth="1"/>
    <col min="6423" max="6423" width="78.81640625" style="26" customWidth="1"/>
    <col min="6424" max="6656" width="11.453125" style="26"/>
    <col min="6657" max="6657" width="8.7265625" style="26" customWidth="1"/>
    <col min="6658" max="6658" width="24.453125" style="26" customWidth="1"/>
    <col min="6659" max="6659" width="28.26953125" style="26" customWidth="1"/>
    <col min="6660" max="6660" width="25.453125" style="26" customWidth="1"/>
    <col min="6661" max="6661" width="8.1796875" style="26" customWidth="1"/>
    <col min="6662" max="6662" width="50" style="26" customWidth="1"/>
    <col min="6663" max="6663" width="27.7265625" style="26" customWidth="1"/>
    <col min="6664" max="6664" width="4" style="26" customWidth="1"/>
    <col min="6665" max="6666" width="0" style="26" hidden="1" customWidth="1"/>
    <col min="6667" max="6667" width="8.54296875" style="26" customWidth="1"/>
    <col min="6668" max="6668" width="25.7265625" style="26" customWidth="1"/>
    <col min="6669" max="6669" width="5.26953125" style="26" customWidth="1"/>
    <col min="6670" max="6670" width="8.7265625" style="26" customWidth="1"/>
    <col min="6671" max="6672" width="15.7265625" style="26" customWidth="1"/>
    <col min="6673" max="6674" width="17.7265625" style="26" customWidth="1"/>
    <col min="6675" max="6677" width="15.7265625" style="26" customWidth="1"/>
    <col min="6678" max="6678" width="35.7265625" style="26" customWidth="1"/>
    <col min="6679" max="6679" width="78.81640625" style="26" customWidth="1"/>
    <col min="6680" max="6912" width="11.453125" style="26"/>
    <col min="6913" max="6913" width="8.7265625" style="26" customWidth="1"/>
    <col min="6914" max="6914" width="24.453125" style="26" customWidth="1"/>
    <col min="6915" max="6915" width="28.26953125" style="26" customWidth="1"/>
    <col min="6916" max="6916" width="25.453125" style="26" customWidth="1"/>
    <col min="6917" max="6917" width="8.1796875" style="26" customWidth="1"/>
    <col min="6918" max="6918" width="50" style="26" customWidth="1"/>
    <col min="6919" max="6919" width="27.7265625" style="26" customWidth="1"/>
    <col min="6920" max="6920" width="4" style="26" customWidth="1"/>
    <col min="6921" max="6922" width="0" style="26" hidden="1" customWidth="1"/>
    <col min="6923" max="6923" width="8.54296875" style="26" customWidth="1"/>
    <col min="6924" max="6924" width="25.7265625" style="26" customWidth="1"/>
    <col min="6925" max="6925" width="5.26953125" style="26" customWidth="1"/>
    <col min="6926" max="6926" width="8.7265625" style="26" customWidth="1"/>
    <col min="6927" max="6928" width="15.7265625" style="26" customWidth="1"/>
    <col min="6929" max="6930" width="17.7265625" style="26" customWidth="1"/>
    <col min="6931" max="6933" width="15.7265625" style="26" customWidth="1"/>
    <col min="6934" max="6934" width="35.7265625" style="26" customWidth="1"/>
    <col min="6935" max="6935" width="78.81640625" style="26" customWidth="1"/>
    <col min="6936" max="7168" width="11.453125" style="26"/>
    <col min="7169" max="7169" width="8.7265625" style="26" customWidth="1"/>
    <col min="7170" max="7170" width="24.453125" style="26" customWidth="1"/>
    <col min="7171" max="7171" width="28.26953125" style="26" customWidth="1"/>
    <col min="7172" max="7172" width="25.453125" style="26" customWidth="1"/>
    <col min="7173" max="7173" width="8.1796875" style="26" customWidth="1"/>
    <col min="7174" max="7174" width="50" style="26" customWidth="1"/>
    <col min="7175" max="7175" width="27.7265625" style="26" customWidth="1"/>
    <col min="7176" max="7176" width="4" style="26" customWidth="1"/>
    <col min="7177" max="7178" width="0" style="26" hidden="1" customWidth="1"/>
    <col min="7179" max="7179" width="8.54296875" style="26" customWidth="1"/>
    <col min="7180" max="7180" width="25.7265625" style="26" customWidth="1"/>
    <col min="7181" max="7181" width="5.26953125" style="26" customWidth="1"/>
    <col min="7182" max="7182" width="8.7265625" style="26" customWidth="1"/>
    <col min="7183" max="7184" width="15.7265625" style="26" customWidth="1"/>
    <col min="7185" max="7186" width="17.7265625" style="26" customWidth="1"/>
    <col min="7187" max="7189" width="15.7265625" style="26" customWidth="1"/>
    <col min="7190" max="7190" width="35.7265625" style="26" customWidth="1"/>
    <col min="7191" max="7191" width="78.81640625" style="26" customWidth="1"/>
    <col min="7192" max="7424" width="11.453125" style="26"/>
    <col min="7425" max="7425" width="8.7265625" style="26" customWidth="1"/>
    <col min="7426" max="7426" width="24.453125" style="26" customWidth="1"/>
    <col min="7427" max="7427" width="28.26953125" style="26" customWidth="1"/>
    <col min="7428" max="7428" width="25.453125" style="26" customWidth="1"/>
    <col min="7429" max="7429" width="8.1796875" style="26" customWidth="1"/>
    <col min="7430" max="7430" width="50" style="26" customWidth="1"/>
    <col min="7431" max="7431" width="27.7265625" style="26" customWidth="1"/>
    <col min="7432" max="7432" width="4" style="26" customWidth="1"/>
    <col min="7433" max="7434" width="0" style="26" hidden="1" customWidth="1"/>
    <col min="7435" max="7435" width="8.54296875" style="26" customWidth="1"/>
    <col min="7436" max="7436" width="25.7265625" style="26" customWidth="1"/>
    <col min="7437" max="7437" width="5.26953125" style="26" customWidth="1"/>
    <col min="7438" max="7438" width="8.7265625" style="26" customWidth="1"/>
    <col min="7439" max="7440" width="15.7265625" style="26" customWidth="1"/>
    <col min="7441" max="7442" width="17.7265625" style="26" customWidth="1"/>
    <col min="7443" max="7445" width="15.7265625" style="26" customWidth="1"/>
    <col min="7446" max="7446" width="35.7265625" style="26" customWidth="1"/>
    <col min="7447" max="7447" width="78.81640625" style="26" customWidth="1"/>
    <col min="7448" max="7680" width="11.453125" style="26"/>
    <col min="7681" max="7681" width="8.7265625" style="26" customWidth="1"/>
    <col min="7682" max="7682" width="24.453125" style="26" customWidth="1"/>
    <col min="7683" max="7683" width="28.26953125" style="26" customWidth="1"/>
    <col min="7684" max="7684" width="25.453125" style="26" customWidth="1"/>
    <col min="7685" max="7685" width="8.1796875" style="26" customWidth="1"/>
    <col min="7686" max="7686" width="50" style="26" customWidth="1"/>
    <col min="7687" max="7687" width="27.7265625" style="26" customWidth="1"/>
    <col min="7688" max="7688" width="4" style="26" customWidth="1"/>
    <col min="7689" max="7690" width="0" style="26" hidden="1" customWidth="1"/>
    <col min="7691" max="7691" width="8.54296875" style="26" customWidth="1"/>
    <col min="7692" max="7692" width="25.7265625" style="26" customWidth="1"/>
    <col min="7693" max="7693" width="5.26953125" style="26" customWidth="1"/>
    <col min="7694" max="7694" width="8.7265625" style="26" customWidth="1"/>
    <col min="7695" max="7696" width="15.7265625" style="26" customWidth="1"/>
    <col min="7697" max="7698" width="17.7265625" style="26" customWidth="1"/>
    <col min="7699" max="7701" width="15.7265625" style="26" customWidth="1"/>
    <col min="7702" max="7702" width="35.7265625" style="26" customWidth="1"/>
    <col min="7703" max="7703" width="78.81640625" style="26" customWidth="1"/>
    <col min="7704" max="7936" width="11.453125" style="26"/>
    <col min="7937" max="7937" width="8.7265625" style="26" customWidth="1"/>
    <col min="7938" max="7938" width="24.453125" style="26" customWidth="1"/>
    <col min="7939" max="7939" width="28.26953125" style="26" customWidth="1"/>
    <col min="7940" max="7940" width="25.453125" style="26" customWidth="1"/>
    <col min="7941" max="7941" width="8.1796875" style="26" customWidth="1"/>
    <col min="7942" max="7942" width="50" style="26" customWidth="1"/>
    <col min="7943" max="7943" width="27.7265625" style="26" customWidth="1"/>
    <col min="7944" max="7944" width="4" style="26" customWidth="1"/>
    <col min="7945" max="7946" width="0" style="26" hidden="1" customWidth="1"/>
    <col min="7947" max="7947" width="8.54296875" style="26" customWidth="1"/>
    <col min="7948" max="7948" width="25.7265625" style="26" customWidth="1"/>
    <col min="7949" max="7949" width="5.26953125" style="26" customWidth="1"/>
    <col min="7950" max="7950" width="8.7265625" style="26" customWidth="1"/>
    <col min="7951" max="7952" width="15.7265625" style="26" customWidth="1"/>
    <col min="7953" max="7954" width="17.7265625" style="26" customWidth="1"/>
    <col min="7955" max="7957" width="15.7265625" style="26" customWidth="1"/>
    <col min="7958" max="7958" width="35.7265625" style="26" customWidth="1"/>
    <col min="7959" max="7959" width="78.81640625" style="26" customWidth="1"/>
    <col min="7960" max="8192" width="11.453125" style="26"/>
    <col min="8193" max="8193" width="8.7265625" style="26" customWidth="1"/>
    <col min="8194" max="8194" width="24.453125" style="26" customWidth="1"/>
    <col min="8195" max="8195" width="28.26953125" style="26" customWidth="1"/>
    <col min="8196" max="8196" width="25.453125" style="26" customWidth="1"/>
    <col min="8197" max="8197" width="8.1796875" style="26" customWidth="1"/>
    <col min="8198" max="8198" width="50" style="26" customWidth="1"/>
    <col min="8199" max="8199" width="27.7265625" style="26" customWidth="1"/>
    <col min="8200" max="8200" width="4" style="26" customWidth="1"/>
    <col min="8201" max="8202" width="0" style="26" hidden="1" customWidth="1"/>
    <col min="8203" max="8203" width="8.54296875" style="26" customWidth="1"/>
    <col min="8204" max="8204" width="25.7265625" style="26" customWidth="1"/>
    <col min="8205" max="8205" width="5.26953125" style="26" customWidth="1"/>
    <col min="8206" max="8206" width="8.7265625" style="26" customWidth="1"/>
    <col min="8207" max="8208" width="15.7265625" style="26" customWidth="1"/>
    <col min="8209" max="8210" width="17.7265625" style="26" customWidth="1"/>
    <col min="8211" max="8213" width="15.7265625" style="26" customWidth="1"/>
    <col min="8214" max="8214" width="35.7265625" style="26" customWidth="1"/>
    <col min="8215" max="8215" width="78.81640625" style="26" customWidth="1"/>
    <col min="8216" max="8448" width="11.453125" style="26"/>
    <col min="8449" max="8449" width="8.7265625" style="26" customWidth="1"/>
    <col min="8450" max="8450" width="24.453125" style="26" customWidth="1"/>
    <col min="8451" max="8451" width="28.26953125" style="26" customWidth="1"/>
    <col min="8452" max="8452" width="25.453125" style="26" customWidth="1"/>
    <col min="8453" max="8453" width="8.1796875" style="26" customWidth="1"/>
    <col min="8454" max="8454" width="50" style="26" customWidth="1"/>
    <col min="8455" max="8455" width="27.7265625" style="26" customWidth="1"/>
    <col min="8456" max="8456" width="4" style="26" customWidth="1"/>
    <col min="8457" max="8458" width="0" style="26" hidden="1" customWidth="1"/>
    <col min="8459" max="8459" width="8.54296875" style="26" customWidth="1"/>
    <col min="8460" max="8460" width="25.7265625" style="26" customWidth="1"/>
    <col min="8461" max="8461" width="5.26953125" style="26" customWidth="1"/>
    <col min="8462" max="8462" width="8.7265625" style="26" customWidth="1"/>
    <col min="8463" max="8464" width="15.7265625" style="26" customWidth="1"/>
    <col min="8465" max="8466" width="17.7265625" style="26" customWidth="1"/>
    <col min="8467" max="8469" width="15.7265625" style="26" customWidth="1"/>
    <col min="8470" max="8470" width="35.7265625" style="26" customWidth="1"/>
    <col min="8471" max="8471" width="78.81640625" style="26" customWidth="1"/>
    <col min="8472" max="8704" width="11.453125" style="26"/>
    <col min="8705" max="8705" width="8.7265625" style="26" customWidth="1"/>
    <col min="8706" max="8706" width="24.453125" style="26" customWidth="1"/>
    <col min="8707" max="8707" width="28.26953125" style="26" customWidth="1"/>
    <col min="8708" max="8708" width="25.453125" style="26" customWidth="1"/>
    <col min="8709" max="8709" width="8.1796875" style="26" customWidth="1"/>
    <col min="8710" max="8710" width="50" style="26" customWidth="1"/>
    <col min="8711" max="8711" width="27.7265625" style="26" customWidth="1"/>
    <col min="8712" max="8712" width="4" style="26" customWidth="1"/>
    <col min="8713" max="8714" width="0" style="26" hidden="1" customWidth="1"/>
    <col min="8715" max="8715" width="8.54296875" style="26" customWidth="1"/>
    <col min="8716" max="8716" width="25.7265625" style="26" customWidth="1"/>
    <col min="8717" max="8717" width="5.26953125" style="26" customWidth="1"/>
    <col min="8718" max="8718" width="8.7265625" style="26" customWidth="1"/>
    <col min="8719" max="8720" width="15.7265625" style="26" customWidth="1"/>
    <col min="8721" max="8722" width="17.7265625" style="26" customWidth="1"/>
    <col min="8723" max="8725" width="15.7265625" style="26" customWidth="1"/>
    <col min="8726" max="8726" width="35.7265625" style="26" customWidth="1"/>
    <col min="8727" max="8727" width="78.81640625" style="26" customWidth="1"/>
    <col min="8728" max="8960" width="11.453125" style="26"/>
    <col min="8961" max="8961" width="8.7265625" style="26" customWidth="1"/>
    <col min="8962" max="8962" width="24.453125" style="26" customWidth="1"/>
    <col min="8963" max="8963" width="28.26953125" style="26" customWidth="1"/>
    <col min="8964" max="8964" width="25.453125" style="26" customWidth="1"/>
    <col min="8965" max="8965" width="8.1796875" style="26" customWidth="1"/>
    <col min="8966" max="8966" width="50" style="26" customWidth="1"/>
    <col min="8967" max="8967" width="27.7265625" style="26" customWidth="1"/>
    <col min="8968" max="8968" width="4" style="26" customWidth="1"/>
    <col min="8969" max="8970" width="0" style="26" hidden="1" customWidth="1"/>
    <col min="8971" max="8971" width="8.54296875" style="26" customWidth="1"/>
    <col min="8972" max="8972" width="25.7265625" style="26" customWidth="1"/>
    <col min="8973" max="8973" width="5.26953125" style="26" customWidth="1"/>
    <col min="8974" max="8974" width="8.7265625" style="26" customWidth="1"/>
    <col min="8975" max="8976" width="15.7265625" style="26" customWidth="1"/>
    <col min="8977" max="8978" width="17.7265625" style="26" customWidth="1"/>
    <col min="8979" max="8981" width="15.7265625" style="26" customWidth="1"/>
    <col min="8982" max="8982" width="35.7265625" style="26" customWidth="1"/>
    <col min="8983" max="8983" width="78.81640625" style="26" customWidth="1"/>
    <col min="8984" max="9216" width="11.453125" style="26"/>
    <col min="9217" max="9217" width="8.7265625" style="26" customWidth="1"/>
    <col min="9218" max="9218" width="24.453125" style="26" customWidth="1"/>
    <col min="9219" max="9219" width="28.26953125" style="26" customWidth="1"/>
    <col min="9220" max="9220" width="25.453125" style="26" customWidth="1"/>
    <col min="9221" max="9221" width="8.1796875" style="26" customWidth="1"/>
    <col min="9222" max="9222" width="50" style="26" customWidth="1"/>
    <col min="9223" max="9223" width="27.7265625" style="26" customWidth="1"/>
    <col min="9224" max="9224" width="4" style="26" customWidth="1"/>
    <col min="9225" max="9226" width="0" style="26" hidden="1" customWidth="1"/>
    <col min="9227" max="9227" width="8.54296875" style="26" customWidth="1"/>
    <col min="9228" max="9228" width="25.7265625" style="26" customWidth="1"/>
    <col min="9229" max="9229" width="5.26953125" style="26" customWidth="1"/>
    <col min="9230" max="9230" width="8.7265625" style="26" customWidth="1"/>
    <col min="9231" max="9232" width="15.7265625" style="26" customWidth="1"/>
    <col min="9233" max="9234" width="17.7265625" style="26" customWidth="1"/>
    <col min="9235" max="9237" width="15.7265625" style="26" customWidth="1"/>
    <col min="9238" max="9238" width="35.7265625" style="26" customWidth="1"/>
    <col min="9239" max="9239" width="78.81640625" style="26" customWidth="1"/>
    <col min="9240" max="9472" width="11.453125" style="26"/>
    <col min="9473" max="9473" width="8.7265625" style="26" customWidth="1"/>
    <col min="9474" max="9474" width="24.453125" style="26" customWidth="1"/>
    <col min="9475" max="9475" width="28.26953125" style="26" customWidth="1"/>
    <col min="9476" max="9476" width="25.453125" style="26" customWidth="1"/>
    <col min="9477" max="9477" width="8.1796875" style="26" customWidth="1"/>
    <col min="9478" max="9478" width="50" style="26" customWidth="1"/>
    <col min="9479" max="9479" width="27.7265625" style="26" customWidth="1"/>
    <col min="9480" max="9480" width="4" style="26" customWidth="1"/>
    <col min="9481" max="9482" width="0" style="26" hidden="1" customWidth="1"/>
    <col min="9483" max="9483" width="8.54296875" style="26" customWidth="1"/>
    <col min="9484" max="9484" width="25.7265625" style="26" customWidth="1"/>
    <col min="9485" max="9485" width="5.26953125" style="26" customWidth="1"/>
    <col min="9486" max="9486" width="8.7265625" style="26" customWidth="1"/>
    <col min="9487" max="9488" width="15.7265625" style="26" customWidth="1"/>
    <col min="9489" max="9490" width="17.7265625" style="26" customWidth="1"/>
    <col min="9491" max="9493" width="15.7265625" style="26" customWidth="1"/>
    <col min="9494" max="9494" width="35.7265625" style="26" customWidth="1"/>
    <col min="9495" max="9495" width="78.81640625" style="26" customWidth="1"/>
    <col min="9496" max="9728" width="11.453125" style="26"/>
    <col min="9729" max="9729" width="8.7265625" style="26" customWidth="1"/>
    <col min="9730" max="9730" width="24.453125" style="26" customWidth="1"/>
    <col min="9731" max="9731" width="28.26953125" style="26" customWidth="1"/>
    <col min="9732" max="9732" width="25.453125" style="26" customWidth="1"/>
    <col min="9733" max="9733" width="8.1796875" style="26" customWidth="1"/>
    <col min="9734" max="9734" width="50" style="26" customWidth="1"/>
    <col min="9735" max="9735" width="27.7265625" style="26" customWidth="1"/>
    <col min="9736" max="9736" width="4" style="26" customWidth="1"/>
    <col min="9737" max="9738" width="0" style="26" hidden="1" customWidth="1"/>
    <col min="9739" max="9739" width="8.54296875" style="26" customWidth="1"/>
    <col min="9740" max="9740" width="25.7265625" style="26" customWidth="1"/>
    <col min="9741" max="9741" width="5.26953125" style="26" customWidth="1"/>
    <col min="9742" max="9742" width="8.7265625" style="26" customWidth="1"/>
    <col min="9743" max="9744" width="15.7265625" style="26" customWidth="1"/>
    <col min="9745" max="9746" width="17.7265625" style="26" customWidth="1"/>
    <col min="9747" max="9749" width="15.7265625" style="26" customWidth="1"/>
    <col min="9750" max="9750" width="35.7265625" style="26" customWidth="1"/>
    <col min="9751" max="9751" width="78.81640625" style="26" customWidth="1"/>
    <col min="9752" max="9984" width="11.453125" style="26"/>
    <col min="9985" max="9985" width="8.7265625" style="26" customWidth="1"/>
    <col min="9986" max="9986" width="24.453125" style="26" customWidth="1"/>
    <col min="9987" max="9987" width="28.26953125" style="26" customWidth="1"/>
    <col min="9988" max="9988" width="25.453125" style="26" customWidth="1"/>
    <col min="9989" max="9989" width="8.1796875" style="26" customWidth="1"/>
    <col min="9990" max="9990" width="50" style="26" customWidth="1"/>
    <col min="9991" max="9991" width="27.7265625" style="26" customWidth="1"/>
    <col min="9992" max="9992" width="4" style="26" customWidth="1"/>
    <col min="9993" max="9994" width="0" style="26" hidden="1" customWidth="1"/>
    <col min="9995" max="9995" width="8.54296875" style="26" customWidth="1"/>
    <col min="9996" max="9996" width="25.7265625" style="26" customWidth="1"/>
    <col min="9997" max="9997" width="5.26953125" style="26" customWidth="1"/>
    <col min="9998" max="9998" width="8.7265625" style="26" customWidth="1"/>
    <col min="9999" max="10000" width="15.7265625" style="26" customWidth="1"/>
    <col min="10001" max="10002" width="17.7265625" style="26" customWidth="1"/>
    <col min="10003" max="10005" width="15.7265625" style="26" customWidth="1"/>
    <col min="10006" max="10006" width="35.7265625" style="26" customWidth="1"/>
    <col min="10007" max="10007" width="78.81640625" style="26" customWidth="1"/>
    <col min="10008" max="10240" width="11.453125" style="26"/>
    <col min="10241" max="10241" width="8.7265625" style="26" customWidth="1"/>
    <col min="10242" max="10242" width="24.453125" style="26" customWidth="1"/>
    <col min="10243" max="10243" width="28.26953125" style="26" customWidth="1"/>
    <col min="10244" max="10244" width="25.453125" style="26" customWidth="1"/>
    <col min="10245" max="10245" width="8.1796875" style="26" customWidth="1"/>
    <col min="10246" max="10246" width="50" style="26" customWidth="1"/>
    <col min="10247" max="10247" width="27.7265625" style="26" customWidth="1"/>
    <col min="10248" max="10248" width="4" style="26" customWidth="1"/>
    <col min="10249" max="10250" width="0" style="26" hidden="1" customWidth="1"/>
    <col min="10251" max="10251" width="8.54296875" style="26" customWidth="1"/>
    <col min="10252" max="10252" width="25.7265625" style="26" customWidth="1"/>
    <col min="10253" max="10253" width="5.26953125" style="26" customWidth="1"/>
    <col min="10254" max="10254" width="8.7265625" style="26" customWidth="1"/>
    <col min="10255" max="10256" width="15.7265625" style="26" customWidth="1"/>
    <col min="10257" max="10258" width="17.7265625" style="26" customWidth="1"/>
    <col min="10259" max="10261" width="15.7265625" style="26" customWidth="1"/>
    <col min="10262" max="10262" width="35.7265625" style="26" customWidth="1"/>
    <col min="10263" max="10263" width="78.81640625" style="26" customWidth="1"/>
    <col min="10264" max="10496" width="11.453125" style="26"/>
    <col min="10497" max="10497" width="8.7265625" style="26" customWidth="1"/>
    <col min="10498" max="10498" width="24.453125" style="26" customWidth="1"/>
    <col min="10499" max="10499" width="28.26953125" style="26" customWidth="1"/>
    <col min="10500" max="10500" width="25.453125" style="26" customWidth="1"/>
    <col min="10501" max="10501" width="8.1796875" style="26" customWidth="1"/>
    <col min="10502" max="10502" width="50" style="26" customWidth="1"/>
    <col min="10503" max="10503" width="27.7265625" style="26" customWidth="1"/>
    <col min="10504" max="10504" width="4" style="26" customWidth="1"/>
    <col min="10505" max="10506" width="0" style="26" hidden="1" customWidth="1"/>
    <col min="10507" max="10507" width="8.54296875" style="26" customWidth="1"/>
    <col min="10508" max="10508" width="25.7265625" style="26" customWidth="1"/>
    <col min="10509" max="10509" width="5.26953125" style="26" customWidth="1"/>
    <col min="10510" max="10510" width="8.7265625" style="26" customWidth="1"/>
    <col min="10511" max="10512" width="15.7265625" style="26" customWidth="1"/>
    <col min="10513" max="10514" width="17.7265625" style="26" customWidth="1"/>
    <col min="10515" max="10517" width="15.7265625" style="26" customWidth="1"/>
    <col min="10518" max="10518" width="35.7265625" style="26" customWidth="1"/>
    <col min="10519" max="10519" width="78.81640625" style="26" customWidth="1"/>
    <col min="10520" max="10752" width="11.453125" style="26"/>
    <col min="10753" max="10753" width="8.7265625" style="26" customWidth="1"/>
    <col min="10754" max="10754" width="24.453125" style="26" customWidth="1"/>
    <col min="10755" max="10755" width="28.26953125" style="26" customWidth="1"/>
    <col min="10756" max="10756" width="25.453125" style="26" customWidth="1"/>
    <col min="10757" max="10757" width="8.1796875" style="26" customWidth="1"/>
    <col min="10758" max="10758" width="50" style="26" customWidth="1"/>
    <col min="10759" max="10759" width="27.7265625" style="26" customWidth="1"/>
    <col min="10760" max="10760" width="4" style="26" customWidth="1"/>
    <col min="10761" max="10762" width="0" style="26" hidden="1" customWidth="1"/>
    <col min="10763" max="10763" width="8.54296875" style="26" customWidth="1"/>
    <col min="10764" max="10764" width="25.7265625" style="26" customWidth="1"/>
    <col min="10765" max="10765" width="5.26953125" style="26" customWidth="1"/>
    <col min="10766" max="10766" width="8.7265625" style="26" customWidth="1"/>
    <col min="10767" max="10768" width="15.7265625" style="26" customWidth="1"/>
    <col min="10769" max="10770" width="17.7265625" style="26" customWidth="1"/>
    <col min="10771" max="10773" width="15.7265625" style="26" customWidth="1"/>
    <col min="10774" max="10774" width="35.7265625" style="26" customWidth="1"/>
    <col min="10775" max="10775" width="78.81640625" style="26" customWidth="1"/>
    <col min="10776" max="11008" width="11.453125" style="26"/>
    <col min="11009" max="11009" width="8.7265625" style="26" customWidth="1"/>
    <col min="11010" max="11010" width="24.453125" style="26" customWidth="1"/>
    <col min="11011" max="11011" width="28.26953125" style="26" customWidth="1"/>
    <col min="11012" max="11012" width="25.453125" style="26" customWidth="1"/>
    <col min="11013" max="11013" width="8.1796875" style="26" customWidth="1"/>
    <col min="11014" max="11014" width="50" style="26" customWidth="1"/>
    <col min="11015" max="11015" width="27.7265625" style="26" customWidth="1"/>
    <col min="11016" max="11016" width="4" style="26" customWidth="1"/>
    <col min="11017" max="11018" width="0" style="26" hidden="1" customWidth="1"/>
    <col min="11019" max="11019" width="8.54296875" style="26" customWidth="1"/>
    <col min="11020" max="11020" width="25.7265625" style="26" customWidth="1"/>
    <col min="11021" max="11021" width="5.26953125" style="26" customWidth="1"/>
    <col min="11022" max="11022" width="8.7265625" style="26" customWidth="1"/>
    <col min="11023" max="11024" width="15.7265625" style="26" customWidth="1"/>
    <col min="11025" max="11026" width="17.7265625" style="26" customWidth="1"/>
    <col min="11027" max="11029" width="15.7265625" style="26" customWidth="1"/>
    <col min="11030" max="11030" width="35.7265625" style="26" customWidth="1"/>
    <col min="11031" max="11031" width="78.81640625" style="26" customWidth="1"/>
    <col min="11032" max="11264" width="11.453125" style="26"/>
    <col min="11265" max="11265" width="8.7265625" style="26" customWidth="1"/>
    <col min="11266" max="11266" width="24.453125" style="26" customWidth="1"/>
    <col min="11267" max="11267" width="28.26953125" style="26" customWidth="1"/>
    <col min="11268" max="11268" width="25.453125" style="26" customWidth="1"/>
    <col min="11269" max="11269" width="8.1796875" style="26" customWidth="1"/>
    <col min="11270" max="11270" width="50" style="26" customWidth="1"/>
    <col min="11271" max="11271" width="27.7265625" style="26" customWidth="1"/>
    <col min="11272" max="11272" width="4" style="26" customWidth="1"/>
    <col min="11273" max="11274" width="0" style="26" hidden="1" customWidth="1"/>
    <col min="11275" max="11275" width="8.54296875" style="26" customWidth="1"/>
    <col min="11276" max="11276" width="25.7265625" style="26" customWidth="1"/>
    <col min="11277" max="11277" width="5.26953125" style="26" customWidth="1"/>
    <col min="11278" max="11278" width="8.7265625" style="26" customWidth="1"/>
    <col min="11279" max="11280" width="15.7265625" style="26" customWidth="1"/>
    <col min="11281" max="11282" width="17.7265625" style="26" customWidth="1"/>
    <col min="11283" max="11285" width="15.7265625" style="26" customWidth="1"/>
    <col min="11286" max="11286" width="35.7265625" style="26" customWidth="1"/>
    <col min="11287" max="11287" width="78.81640625" style="26" customWidth="1"/>
    <col min="11288" max="11520" width="11.453125" style="26"/>
    <col min="11521" max="11521" width="8.7265625" style="26" customWidth="1"/>
    <col min="11522" max="11522" width="24.453125" style="26" customWidth="1"/>
    <col min="11523" max="11523" width="28.26953125" style="26" customWidth="1"/>
    <col min="11524" max="11524" width="25.453125" style="26" customWidth="1"/>
    <col min="11525" max="11525" width="8.1796875" style="26" customWidth="1"/>
    <col min="11526" max="11526" width="50" style="26" customWidth="1"/>
    <col min="11527" max="11527" width="27.7265625" style="26" customWidth="1"/>
    <col min="11528" max="11528" width="4" style="26" customWidth="1"/>
    <col min="11529" max="11530" width="0" style="26" hidden="1" customWidth="1"/>
    <col min="11531" max="11531" width="8.54296875" style="26" customWidth="1"/>
    <col min="11532" max="11532" width="25.7265625" style="26" customWidth="1"/>
    <col min="11533" max="11533" width="5.26953125" style="26" customWidth="1"/>
    <col min="11534" max="11534" width="8.7265625" style="26" customWidth="1"/>
    <col min="11535" max="11536" width="15.7265625" style="26" customWidth="1"/>
    <col min="11537" max="11538" width="17.7265625" style="26" customWidth="1"/>
    <col min="11539" max="11541" width="15.7265625" style="26" customWidth="1"/>
    <col min="11542" max="11542" width="35.7265625" style="26" customWidth="1"/>
    <col min="11543" max="11543" width="78.81640625" style="26" customWidth="1"/>
    <col min="11544" max="11776" width="11.453125" style="26"/>
    <col min="11777" max="11777" width="8.7265625" style="26" customWidth="1"/>
    <col min="11778" max="11778" width="24.453125" style="26" customWidth="1"/>
    <col min="11779" max="11779" width="28.26953125" style="26" customWidth="1"/>
    <col min="11780" max="11780" width="25.453125" style="26" customWidth="1"/>
    <col min="11781" max="11781" width="8.1796875" style="26" customWidth="1"/>
    <col min="11782" max="11782" width="50" style="26" customWidth="1"/>
    <col min="11783" max="11783" width="27.7265625" style="26" customWidth="1"/>
    <col min="11784" max="11784" width="4" style="26" customWidth="1"/>
    <col min="11785" max="11786" width="0" style="26" hidden="1" customWidth="1"/>
    <col min="11787" max="11787" width="8.54296875" style="26" customWidth="1"/>
    <col min="11788" max="11788" width="25.7265625" style="26" customWidth="1"/>
    <col min="11789" max="11789" width="5.26953125" style="26" customWidth="1"/>
    <col min="11790" max="11790" width="8.7265625" style="26" customWidth="1"/>
    <col min="11791" max="11792" width="15.7265625" style="26" customWidth="1"/>
    <col min="11793" max="11794" width="17.7265625" style="26" customWidth="1"/>
    <col min="11795" max="11797" width="15.7265625" style="26" customWidth="1"/>
    <col min="11798" max="11798" width="35.7265625" style="26" customWidth="1"/>
    <col min="11799" max="11799" width="78.81640625" style="26" customWidth="1"/>
    <col min="11800" max="12032" width="11.453125" style="26"/>
    <col min="12033" max="12033" width="8.7265625" style="26" customWidth="1"/>
    <col min="12034" max="12034" width="24.453125" style="26" customWidth="1"/>
    <col min="12035" max="12035" width="28.26953125" style="26" customWidth="1"/>
    <col min="12036" max="12036" width="25.453125" style="26" customWidth="1"/>
    <col min="12037" max="12037" width="8.1796875" style="26" customWidth="1"/>
    <col min="12038" max="12038" width="50" style="26" customWidth="1"/>
    <col min="12039" max="12039" width="27.7265625" style="26" customWidth="1"/>
    <col min="12040" max="12040" width="4" style="26" customWidth="1"/>
    <col min="12041" max="12042" width="0" style="26" hidden="1" customWidth="1"/>
    <col min="12043" max="12043" width="8.54296875" style="26" customWidth="1"/>
    <col min="12044" max="12044" width="25.7265625" style="26" customWidth="1"/>
    <col min="12045" max="12045" width="5.26953125" style="26" customWidth="1"/>
    <col min="12046" max="12046" width="8.7265625" style="26" customWidth="1"/>
    <col min="12047" max="12048" width="15.7265625" style="26" customWidth="1"/>
    <col min="12049" max="12050" width="17.7265625" style="26" customWidth="1"/>
    <col min="12051" max="12053" width="15.7265625" style="26" customWidth="1"/>
    <col min="12054" max="12054" width="35.7265625" style="26" customWidth="1"/>
    <col min="12055" max="12055" width="78.81640625" style="26" customWidth="1"/>
    <col min="12056" max="12288" width="11.453125" style="26"/>
    <col min="12289" max="12289" width="8.7265625" style="26" customWidth="1"/>
    <col min="12290" max="12290" width="24.453125" style="26" customWidth="1"/>
    <col min="12291" max="12291" width="28.26953125" style="26" customWidth="1"/>
    <col min="12292" max="12292" width="25.453125" style="26" customWidth="1"/>
    <col min="12293" max="12293" width="8.1796875" style="26" customWidth="1"/>
    <col min="12294" max="12294" width="50" style="26" customWidth="1"/>
    <col min="12295" max="12295" width="27.7265625" style="26" customWidth="1"/>
    <col min="12296" max="12296" width="4" style="26" customWidth="1"/>
    <col min="12297" max="12298" width="0" style="26" hidden="1" customWidth="1"/>
    <col min="12299" max="12299" width="8.54296875" style="26" customWidth="1"/>
    <col min="12300" max="12300" width="25.7265625" style="26" customWidth="1"/>
    <col min="12301" max="12301" width="5.26953125" style="26" customWidth="1"/>
    <col min="12302" max="12302" width="8.7265625" style="26" customWidth="1"/>
    <col min="12303" max="12304" width="15.7265625" style="26" customWidth="1"/>
    <col min="12305" max="12306" width="17.7265625" style="26" customWidth="1"/>
    <col min="12307" max="12309" width="15.7265625" style="26" customWidth="1"/>
    <col min="12310" max="12310" width="35.7265625" style="26" customWidth="1"/>
    <col min="12311" max="12311" width="78.81640625" style="26" customWidth="1"/>
    <col min="12312" max="12544" width="11.453125" style="26"/>
    <col min="12545" max="12545" width="8.7265625" style="26" customWidth="1"/>
    <col min="12546" max="12546" width="24.453125" style="26" customWidth="1"/>
    <col min="12547" max="12547" width="28.26953125" style="26" customWidth="1"/>
    <col min="12548" max="12548" width="25.453125" style="26" customWidth="1"/>
    <col min="12549" max="12549" width="8.1796875" style="26" customWidth="1"/>
    <col min="12550" max="12550" width="50" style="26" customWidth="1"/>
    <col min="12551" max="12551" width="27.7265625" style="26" customWidth="1"/>
    <col min="12552" max="12552" width="4" style="26" customWidth="1"/>
    <col min="12553" max="12554" width="0" style="26" hidden="1" customWidth="1"/>
    <col min="12555" max="12555" width="8.54296875" style="26" customWidth="1"/>
    <col min="12556" max="12556" width="25.7265625" style="26" customWidth="1"/>
    <col min="12557" max="12557" width="5.26953125" style="26" customWidth="1"/>
    <col min="12558" max="12558" width="8.7265625" style="26" customWidth="1"/>
    <col min="12559" max="12560" width="15.7265625" style="26" customWidth="1"/>
    <col min="12561" max="12562" width="17.7265625" style="26" customWidth="1"/>
    <col min="12563" max="12565" width="15.7265625" style="26" customWidth="1"/>
    <col min="12566" max="12566" width="35.7265625" style="26" customWidth="1"/>
    <col min="12567" max="12567" width="78.81640625" style="26" customWidth="1"/>
    <col min="12568" max="12800" width="11.453125" style="26"/>
    <col min="12801" max="12801" width="8.7265625" style="26" customWidth="1"/>
    <col min="12802" max="12802" width="24.453125" style="26" customWidth="1"/>
    <col min="12803" max="12803" width="28.26953125" style="26" customWidth="1"/>
    <col min="12804" max="12804" width="25.453125" style="26" customWidth="1"/>
    <col min="12805" max="12805" width="8.1796875" style="26" customWidth="1"/>
    <col min="12806" max="12806" width="50" style="26" customWidth="1"/>
    <col min="12807" max="12807" width="27.7265625" style="26" customWidth="1"/>
    <col min="12808" max="12808" width="4" style="26" customWidth="1"/>
    <col min="12809" max="12810" width="0" style="26" hidden="1" customWidth="1"/>
    <col min="12811" max="12811" width="8.54296875" style="26" customWidth="1"/>
    <col min="12812" max="12812" width="25.7265625" style="26" customWidth="1"/>
    <col min="12813" max="12813" width="5.26953125" style="26" customWidth="1"/>
    <col min="12814" max="12814" width="8.7265625" style="26" customWidth="1"/>
    <col min="12815" max="12816" width="15.7265625" style="26" customWidth="1"/>
    <col min="12817" max="12818" width="17.7265625" style="26" customWidth="1"/>
    <col min="12819" max="12821" width="15.7265625" style="26" customWidth="1"/>
    <col min="12822" max="12822" width="35.7265625" style="26" customWidth="1"/>
    <col min="12823" max="12823" width="78.81640625" style="26" customWidth="1"/>
    <col min="12824" max="13056" width="11.453125" style="26"/>
    <col min="13057" max="13057" width="8.7265625" style="26" customWidth="1"/>
    <col min="13058" max="13058" width="24.453125" style="26" customWidth="1"/>
    <col min="13059" max="13059" width="28.26953125" style="26" customWidth="1"/>
    <col min="13060" max="13060" width="25.453125" style="26" customWidth="1"/>
    <col min="13061" max="13061" width="8.1796875" style="26" customWidth="1"/>
    <col min="13062" max="13062" width="50" style="26" customWidth="1"/>
    <col min="13063" max="13063" width="27.7265625" style="26" customWidth="1"/>
    <col min="13064" max="13064" width="4" style="26" customWidth="1"/>
    <col min="13065" max="13066" width="0" style="26" hidden="1" customWidth="1"/>
    <col min="13067" max="13067" width="8.54296875" style="26" customWidth="1"/>
    <col min="13068" max="13068" width="25.7265625" style="26" customWidth="1"/>
    <col min="13069" max="13069" width="5.26953125" style="26" customWidth="1"/>
    <col min="13070" max="13070" width="8.7265625" style="26" customWidth="1"/>
    <col min="13071" max="13072" width="15.7265625" style="26" customWidth="1"/>
    <col min="13073" max="13074" width="17.7265625" style="26" customWidth="1"/>
    <col min="13075" max="13077" width="15.7265625" style="26" customWidth="1"/>
    <col min="13078" max="13078" width="35.7265625" style="26" customWidth="1"/>
    <col min="13079" max="13079" width="78.81640625" style="26" customWidth="1"/>
    <col min="13080" max="13312" width="11.453125" style="26"/>
    <col min="13313" max="13313" width="8.7265625" style="26" customWidth="1"/>
    <col min="13314" max="13314" width="24.453125" style="26" customWidth="1"/>
    <col min="13315" max="13315" width="28.26953125" style="26" customWidth="1"/>
    <col min="13316" max="13316" width="25.453125" style="26" customWidth="1"/>
    <col min="13317" max="13317" width="8.1796875" style="26" customWidth="1"/>
    <col min="13318" max="13318" width="50" style="26" customWidth="1"/>
    <col min="13319" max="13319" width="27.7265625" style="26" customWidth="1"/>
    <col min="13320" max="13320" width="4" style="26" customWidth="1"/>
    <col min="13321" max="13322" width="0" style="26" hidden="1" customWidth="1"/>
    <col min="13323" max="13323" width="8.54296875" style="26" customWidth="1"/>
    <col min="13324" max="13324" width="25.7265625" style="26" customWidth="1"/>
    <col min="13325" max="13325" width="5.26953125" style="26" customWidth="1"/>
    <col min="13326" max="13326" width="8.7265625" style="26" customWidth="1"/>
    <col min="13327" max="13328" width="15.7265625" style="26" customWidth="1"/>
    <col min="13329" max="13330" width="17.7265625" style="26" customWidth="1"/>
    <col min="13331" max="13333" width="15.7265625" style="26" customWidth="1"/>
    <col min="13334" max="13334" width="35.7265625" style="26" customWidth="1"/>
    <col min="13335" max="13335" width="78.81640625" style="26" customWidth="1"/>
    <col min="13336" max="13568" width="11.453125" style="26"/>
    <col min="13569" max="13569" width="8.7265625" style="26" customWidth="1"/>
    <col min="13570" max="13570" width="24.453125" style="26" customWidth="1"/>
    <col min="13571" max="13571" width="28.26953125" style="26" customWidth="1"/>
    <col min="13572" max="13572" width="25.453125" style="26" customWidth="1"/>
    <col min="13573" max="13573" width="8.1796875" style="26" customWidth="1"/>
    <col min="13574" max="13574" width="50" style="26" customWidth="1"/>
    <col min="13575" max="13575" width="27.7265625" style="26" customWidth="1"/>
    <col min="13576" max="13576" width="4" style="26" customWidth="1"/>
    <col min="13577" max="13578" width="0" style="26" hidden="1" customWidth="1"/>
    <col min="13579" max="13579" width="8.54296875" style="26" customWidth="1"/>
    <col min="13580" max="13580" width="25.7265625" style="26" customWidth="1"/>
    <col min="13581" max="13581" width="5.26953125" style="26" customWidth="1"/>
    <col min="13582" max="13582" width="8.7265625" style="26" customWidth="1"/>
    <col min="13583" max="13584" width="15.7265625" style="26" customWidth="1"/>
    <col min="13585" max="13586" width="17.7265625" style="26" customWidth="1"/>
    <col min="13587" max="13589" width="15.7265625" style="26" customWidth="1"/>
    <col min="13590" max="13590" width="35.7265625" style="26" customWidth="1"/>
    <col min="13591" max="13591" width="78.81640625" style="26" customWidth="1"/>
    <col min="13592" max="13824" width="11.453125" style="26"/>
    <col min="13825" max="13825" width="8.7265625" style="26" customWidth="1"/>
    <col min="13826" max="13826" width="24.453125" style="26" customWidth="1"/>
    <col min="13827" max="13827" width="28.26953125" style="26" customWidth="1"/>
    <col min="13828" max="13828" width="25.453125" style="26" customWidth="1"/>
    <col min="13829" max="13829" width="8.1796875" style="26" customWidth="1"/>
    <col min="13830" max="13830" width="50" style="26" customWidth="1"/>
    <col min="13831" max="13831" width="27.7265625" style="26" customWidth="1"/>
    <col min="13832" max="13832" width="4" style="26" customWidth="1"/>
    <col min="13833" max="13834" width="0" style="26" hidden="1" customWidth="1"/>
    <col min="13835" max="13835" width="8.54296875" style="26" customWidth="1"/>
    <col min="13836" max="13836" width="25.7265625" style="26" customWidth="1"/>
    <col min="13837" max="13837" width="5.26953125" style="26" customWidth="1"/>
    <col min="13838" max="13838" width="8.7265625" style="26" customWidth="1"/>
    <col min="13839" max="13840" width="15.7265625" style="26" customWidth="1"/>
    <col min="13841" max="13842" width="17.7265625" style="26" customWidth="1"/>
    <col min="13843" max="13845" width="15.7265625" style="26" customWidth="1"/>
    <col min="13846" max="13846" width="35.7265625" style="26" customWidth="1"/>
    <col min="13847" max="13847" width="78.81640625" style="26" customWidth="1"/>
    <col min="13848" max="14080" width="11.453125" style="26"/>
    <col min="14081" max="14081" width="8.7265625" style="26" customWidth="1"/>
    <col min="14082" max="14082" width="24.453125" style="26" customWidth="1"/>
    <col min="14083" max="14083" width="28.26953125" style="26" customWidth="1"/>
    <col min="14084" max="14084" width="25.453125" style="26" customWidth="1"/>
    <col min="14085" max="14085" width="8.1796875" style="26" customWidth="1"/>
    <col min="14086" max="14086" width="50" style="26" customWidth="1"/>
    <col min="14087" max="14087" width="27.7265625" style="26" customWidth="1"/>
    <col min="14088" max="14088" width="4" style="26" customWidth="1"/>
    <col min="14089" max="14090" width="0" style="26" hidden="1" customWidth="1"/>
    <col min="14091" max="14091" width="8.54296875" style="26" customWidth="1"/>
    <col min="14092" max="14092" width="25.7265625" style="26" customWidth="1"/>
    <col min="14093" max="14093" width="5.26953125" style="26" customWidth="1"/>
    <col min="14094" max="14094" width="8.7265625" style="26" customWidth="1"/>
    <col min="14095" max="14096" width="15.7265625" style="26" customWidth="1"/>
    <col min="14097" max="14098" width="17.7265625" style="26" customWidth="1"/>
    <col min="14099" max="14101" width="15.7265625" style="26" customWidth="1"/>
    <col min="14102" max="14102" width="35.7265625" style="26" customWidth="1"/>
    <col min="14103" max="14103" width="78.81640625" style="26" customWidth="1"/>
    <col min="14104" max="14336" width="11.453125" style="26"/>
    <col min="14337" max="14337" width="8.7265625" style="26" customWidth="1"/>
    <col min="14338" max="14338" width="24.453125" style="26" customWidth="1"/>
    <col min="14339" max="14339" width="28.26953125" style="26" customWidth="1"/>
    <col min="14340" max="14340" width="25.453125" style="26" customWidth="1"/>
    <col min="14341" max="14341" width="8.1796875" style="26" customWidth="1"/>
    <col min="14342" max="14342" width="50" style="26" customWidth="1"/>
    <col min="14343" max="14343" width="27.7265625" style="26" customWidth="1"/>
    <col min="14344" max="14344" width="4" style="26" customWidth="1"/>
    <col min="14345" max="14346" width="0" style="26" hidden="1" customWidth="1"/>
    <col min="14347" max="14347" width="8.54296875" style="26" customWidth="1"/>
    <col min="14348" max="14348" width="25.7265625" style="26" customWidth="1"/>
    <col min="14349" max="14349" width="5.26953125" style="26" customWidth="1"/>
    <col min="14350" max="14350" width="8.7265625" style="26" customWidth="1"/>
    <col min="14351" max="14352" width="15.7265625" style="26" customWidth="1"/>
    <col min="14353" max="14354" width="17.7265625" style="26" customWidth="1"/>
    <col min="14355" max="14357" width="15.7265625" style="26" customWidth="1"/>
    <col min="14358" max="14358" width="35.7265625" style="26" customWidth="1"/>
    <col min="14359" max="14359" width="78.81640625" style="26" customWidth="1"/>
    <col min="14360" max="14592" width="11.453125" style="26"/>
    <col min="14593" max="14593" width="8.7265625" style="26" customWidth="1"/>
    <col min="14594" max="14594" width="24.453125" style="26" customWidth="1"/>
    <col min="14595" max="14595" width="28.26953125" style="26" customWidth="1"/>
    <col min="14596" max="14596" width="25.453125" style="26" customWidth="1"/>
    <col min="14597" max="14597" width="8.1796875" style="26" customWidth="1"/>
    <col min="14598" max="14598" width="50" style="26" customWidth="1"/>
    <col min="14599" max="14599" width="27.7265625" style="26" customWidth="1"/>
    <col min="14600" max="14600" width="4" style="26" customWidth="1"/>
    <col min="14601" max="14602" width="0" style="26" hidden="1" customWidth="1"/>
    <col min="14603" max="14603" width="8.54296875" style="26" customWidth="1"/>
    <col min="14604" max="14604" width="25.7265625" style="26" customWidth="1"/>
    <col min="14605" max="14605" width="5.26953125" style="26" customWidth="1"/>
    <col min="14606" max="14606" width="8.7265625" style="26" customWidth="1"/>
    <col min="14607" max="14608" width="15.7265625" style="26" customWidth="1"/>
    <col min="14609" max="14610" width="17.7265625" style="26" customWidth="1"/>
    <col min="14611" max="14613" width="15.7265625" style="26" customWidth="1"/>
    <col min="14614" max="14614" width="35.7265625" style="26" customWidth="1"/>
    <col min="14615" max="14615" width="78.81640625" style="26" customWidth="1"/>
    <col min="14616" max="14848" width="11.453125" style="26"/>
    <col min="14849" max="14849" width="8.7265625" style="26" customWidth="1"/>
    <col min="14850" max="14850" width="24.453125" style="26" customWidth="1"/>
    <col min="14851" max="14851" width="28.26953125" style="26" customWidth="1"/>
    <col min="14852" max="14852" width="25.453125" style="26" customWidth="1"/>
    <col min="14853" max="14853" width="8.1796875" style="26" customWidth="1"/>
    <col min="14854" max="14854" width="50" style="26" customWidth="1"/>
    <col min="14855" max="14855" width="27.7265625" style="26" customWidth="1"/>
    <col min="14856" max="14856" width="4" style="26" customWidth="1"/>
    <col min="14857" max="14858" width="0" style="26" hidden="1" customWidth="1"/>
    <col min="14859" max="14859" width="8.54296875" style="26" customWidth="1"/>
    <col min="14860" max="14860" width="25.7265625" style="26" customWidth="1"/>
    <col min="14861" max="14861" width="5.26953125" style="26" customWidth="1"/>
    <col min="14862" max="14862" width="8.7265625" style="26" customWidth="1"/>
    <col min="14863" max="14864" width="15.7265625" style="26" customWidth="1"/>
    <col min="14865" max="14866" width="17.7265625" style="26" customWidth="1"/>
    <col min="14867" max="14869" width="15.7265625" style="26" customWidth="1"/>
    <col min="14870" max="14870" width="35.7265625" style="26" customWidth="1"/>
    <col min="14871" max="14871" width="78.81640625" style="26" customWidth="1"/>
    <col min="14872" max="15104" width="11.453125" style="26"/>
    <col min="15105" max="15105" width="8.7265625" style="26" customWidth="1"/>
    <col min="15106" max="15106" width="24.453125" style="26" customWidth="1"/>
    <col min="15107" max="15107" width="28.26953125" style="26" customWidth="1"/>
    <col min="15108" max="15108" width="25.453125" style="26" customWidth="1"/>
    <col min="15109" max="15109" width="8.1796875" style="26" customWidth="1"/>
    <col min="15110" max="15110" width="50" style="26" customWidth="1"/>
    <col min="15111" max="15111" width="27.7265625" style="26" customWidth="1"/>
    <col min="15112" max="15112" width="4" style="26" customWidth="1"/>
    <col min="15113" max="15114" width="0" style="26" hidden="1" customWidth="1"/>
    <col min="15115" max="15115" width="8.54296875" style="26" customWidth="1"/>
    <col min="15116" max="15116" width="25.7265625" style="26" customWidth="1"/>
    <col min="15117" max="15117" width="5.26953125" style="26" customWidth="1"/>
    <col min="15118" max="15118" width="8.7265625" style="26" customWidth="1"/>
    <col min="15119" max="15120" width="15.7265625" style="26" customWidth="1"/>
    <col min="15121" max="15122" width="17.7265625" style="26" customWidth="1"/>
    <col min="15123" max="15125" width="15.7265625" style="26" customWidth="1"/>
    <col min="15126" max="15126" width="35.7265625" style="26" customWidth="1"/>
    <col min="15127" max="15127" width="78.81640625" style="26" customWidth="1"/>
    <col min="15128" max="15360" width="11.453125" style="26"/>
    <col min="15361" max="15361" width="8.7265625" style="26" customWidth="1"/>
    <col min="15362" max="15362" width="24.453125" style="26" customWidth="1"/>
    <col min="15363" max="15363" width="28.26953125" style="26" customWidth="1"/>
    <col min="15364" max="15364" width="25.453125" style="26" customWidth="1"/>
    <col min="15365" max="15365" width="8.1796875" style="26" customWidth="1"/>
    <col min="15366" max="15366" width="50" style="26" customWidth="1"/>
    <col min="15367" max="15367" width="27.7265625" style="26" customWidth="1"/>
    <col min="15368" max="15368" width="4" style="26" customWidth="1"/>
    <col min="15369" max="15370" width="0" style="26" hidden="1" customWidth="1"/>
    <col min="15371" max="15371" width="8.54296875" style="26" customWidth="1"/>
    <col min="15372" max="15372" width="25.7265625" style="26" customWidth="1"/>
    <col min="15373" max="15373" width="5.26953125" style="26" customWidth="1"/>
    <col min="15374" max="15374" width="8.7265625" style="26" customWidth="1"/>
    <col min="15375" max="15376" width="15.7265625" style="26" customWidth="1"/>
    <col min="15377" max="15378" width="17.7265625" style="26" customWidth="1"/>
    <col min="15379" max="15381" width="15.7265625" style="26" customWidth="1"/>
    <col min="15382" max="15382" width="35.7265625" style="26" customWidth="1"/>
    <col min="15383" max="15383" width="78.81640625" style="26" customWidth="1"/>
    <col min="15384" max="15616" width="11.453125" style="26"/>
    <col min="15617" max="15617" width="8.7265625" style="26" customWidth="1"/>
    <col min="15618" max="15618" width="24.453125" style="26" customWidth="1"/>
    <col min="15619" max="15619" width="28.26953125" style="26" customWidth="1"/>
    <col min="15620" max="15620" width="25.453125" style="26" customWidth="1"/>
    <col min="15621" max="15621" width="8.1796875" style="26" customWidth="1"/>
    <col min="15622" max="15622" width="50" style="26" customWidth="1"/>
    <col min="15623" max="15623" width="27.7265625" style="26" customWidth="1"/>
    <col min="15624" max="15624" width="4" style="26" customWidth="1"/>
    <col min="15625" max="15626" width="0" style="26" hidden="1" customWidth="1"/>
    <col min="15627" max="15627" width="8.54296875" style="26" customWidth="1"/>
    <col min="15628" max="15628" width="25.7265625" style="26" customWidth="1"/>
    <col min="15629" max="15629" width="5.26953125" style="26" customWidth="1"/>
    <col min="15630" max="15630" width="8.7265625" style="26" customWidth="1"/>
    <col min="15631" max="15632" width="15.7265625" style="26" customWidth="1"/>
    <col min="15633" max="15634" width="17.7265625" style="26" customWidth="1"/>
    <col min="15635" max="15637" width="15.7265625" style="26" customWidth="1"/>
    <col min="15638" max="15638" width="35.7265625" style="26" customWidth="1"/>
    <col min="15639" max="15639" width="78.81640625" style="26" customWidth="1"/>
    <col min="15640" max="15872" width="11.453125" style="26"/>
    <col min="15873" max="15873" width="8.7265625" style="26" customWidth="1"/>
    <col min="15874" max="15874" width="24.453125" style="26" customWidth="1"/>
    <col min="15875" max="15875" width="28.26953125" style="26" customWidth="1"/>
    <col min="15876" max="15876" width="25.453125" style="26" customWidth="1"/>
    <col min="15877" max="15877" width="8.1796875" style="26" customWidth="1"/>
    <col min="15878" max="15878" width="50" style="26" customWidth="1"/>
    <col min="15879" max="15879" width="27.7265625" style="26" customWidth="1"/>
    <col min="15880" max="15880" width="4" style="26" customWidth="1"/>
    <col min="15881" max="15882" width="0" style="26" hidden="1" customWidth="1"/>
    <col min="15883" max="15883" width="8.54296875" style="26" customWidth="1"/>
    <col min="15884" max="15884" width="25.7265625" style="26" customWidth="1"/>
    <col min="15885" max="15885" width="5.26953125" style="26" customWidth="1"/>
    <col min="15886" max="15886" width="8.7265625" style="26" customWidth="1"/>
    <col min="15887" max="15888" width="15.7265625" style="26" customWidth="1"/>
    <col min="15889" max="15890" width="17.7265625" style="26" customWidth="1"/>
    <col min="15891" max="15893" width="15.7265625" style="26" customWidth="1"/>
    <col min="15894" max="15894" width="35.7265625" style="26" customWidth="1"/>
    <col min="15895" max="15895" width="78.81640625" style="26" customWidth="1"/>
    <col min="15896" max="16128" width="11.453125" style="26"/>
    <col min="16129" max="16129" width="8.7265625" style="26" customWidth="1"/>
    <col min="16130" max="16130" width="24.453125" style="26" customWidth="1"/>
    <col min="16131" max="16131" width="28.26953125" style="26" customWidth="1"/>
    <col min="16132" max="16132" width="25.453125" style="26" customWidth="1"/>
    <col min="16133" max="16133" width="8.1796875" style="26" customWidth="1"/>
    <col min="16134" max="16134" width="50" style="26" customWidth="1"/>
    <col min="16135" max="16135" width="27.7265625" style="26" customWidth="1"/>
    <col min="16136" max="16136" width="4" style="26" customWidth="1"/>
    <col min="16137" max="16138" width="0" style="26" hidden="1" customWidth="1"/>
    <col min="16139" max="16139" width="8.54296875" style="26" customWidth="1"/>
    <col min="16140" max="16140" width="25.7265625" style="26" customWidth="1"/>
    <col min="16141" max="16141" width="5.26953125" style="26" customWidth="1"/>
    <col min="16142" max="16142" width="8.7265625" style="26" customWidth="1"/>
    <col min="16143" max="16144" width="15.7265625" style="26" customWidth="1"/>
    <col min="16145" max="16146" width="17.7265625" style="26" customWidth="1"/>
    <col min="16147" max="16149" width="15.7265625" style="26" customWidth="1"/>
    <col min="16150" max="16150" width="35.7265625" style="26" customWidth="1"/>
    <col min="16151" max="16151" width="78.81640625" style="26" customWidth="1"/>
    <col min="16152" max="16384" width="11.453125" style="26"/>
  </cols>
  <sheetData>
    <row r="1" spans="1:21" ht="10" customHeight="1"/>
    <row r="2" spans="1:21" s="96" customFormat="1" ht="30" customHeight="1">
      <c r="A2" s="102" t="s">
        <v>113</v>
      </c>
      <c r="I2" s="101"/>
      <c r="L2" s="97"/>
      <c r="M2" s="100"/>
      <c r="N2" s="99"/>
      <c r="O2" s="98"/>
      <c r="P2" s="98"/>
      <c r="Q2" s="97"/>
      <c r="R2" s="97"/>
      <c r="S2" s="97"/>
      <c r="T2" s="97"/>
      <c r="U2" s="97"/>
    </row>
    <row r="3" spans="1:21" s="96" customFormat="1" ht="25" customHeight="1" thickBot="1">
      <c r="A3" s="96" t="s">
        <v>114</v>
      </c>
      <c r="I3" s="101"/>
      <c r="L3" s="97"/>
      <c r="M3" s="100"/>
      <c r="N3" s="99"/>
      <c r="O3" s="98"/>
      <c r="P3" s="98"/>
      <c r="Q3" s="97"/>
      <c r="R3" s="97"/>
      <c r="S3" s="97"/>
      <c r="T3" s="97"/>
      <c r="U3" s="97"/>
    </row>
    <row r="4" spans="1:21" ht="20.149999999999999" customHeight="1" thickTop="1" thickBot="1">
      <c r="A4" s="95" t="s">
        <v>112</v>
      </c>
      <c r="B4" s="94"/>
      <c r="C4" s="94" t="s">
        <v>2</v>
      </c>
      <c r="D4" s="103">
        <v>0.3</v>
      </c>
      <c r="E4" s="95"/>
      <c r="F4" s="95"/>
      <c r="N4" s="201"/>
    </row>
    <row r="5" spans="1:21" ht="20.149999999999999" customHeight="1" thickTop="1">
      <c r="A5" s="95"/>
      <c r="B5" s="94"/>
      <c r="C5" s="94"/>
      <c r="D5" s="202"/>
      <c r="E5" s="95"/>
      <c r="F5" s="95"/>
      <c r="N5" s="201"/>
    </row>
    <row r="6" spans="1:21" ht="20.149999999999999" customHeight="1">
      <c r="A6" s="95"/>
      <c r="B6" s="94"/>
      <c r="C6" s="94"/>
      <c r="D6" s="202"/>
      <c r="E6" s="95"/>
      <c r="F6" s="95"/>
      <c r="N6" s="201"/>
    </row>
    <row r="7" spans="1:21" ht="16" thickBot="1"/>
    <row r="8" spans="1:21" ht="35.15" customHeight="1" thickBot="1">
      <c r="A8" s="234" t="s">
        <v>111</v>
      </c>
      <c r="B8" s="235"/>
      <c r="C8" s="235"/>
      <c r="D8" s="235"/>
      <c r="E8" s="235"/>
      <c r="F8" s="235"/>
      <c r="G8" s="236"/>
      <c r="I8" s="93" t="s">
        <v>8</v>
      </c>
      <c r="L8" s="234" t="s">
        <v>110</v>
      </c>
      <c r="M8" s="235"/>
      <c r="N8" s="235"/>
      <c r="O8" s="235"/>
      <c r="P8" s="235"/>
      <c r="Q8" s="235"/>
      <c r="R8" s="235"/>
      <c r="S8" s="235"/>
      <c r="T8" s="235"/>
      <c r="U8" s="235"/>
    </row>
    <row r="9" spans="1:21" s="90" customFormat="1" ht="49.5" customHeight="1">
      <c r="A9" s="237" t="s">
        <v>109</v>
      </c>
      <c r="B9" s="238"/>
      <c r="C9" s="238"/>
      <c r="D9" s="239"/>
      <c r="E9" s="200"/>
      <c r="F9" s="243" t="s">
        <v>108</v>
      </c>
      <c r="G9" s="245" t="s">
        <v>107</v>
      </c>
      <c r="I9" s="199"/>
      <c r="L9" s="198" t="s">
        <v>53</v>
      </c>
      <c r="M9" s="247" t="s">
        <v>106</v>
      </c>
      <c r="N9" s="248"/>
      <c r="O9" s="197" t="s">
        <v>50</v>
      </c>
      <c r="P9" s="197" t="s">
        <v>51</v>
      </c>
      <c r="Q9" s="91" t="s">
        <v>105</v>
      </c>
      <c r="R9" s="92" t="s">
        <v>104</v>
      </c>
      <c r="S9" s="91" t="s">
        <v>103</v>
      </c>
      <c r="T9" s="91" t="s">
        <v>102</v>
      </c>
      <c r="U9" s="196" t="s">
        <v>101</v>
      </c>
    </row>
    <row r="10" spans="1:21" ht="20.5" thickBot="1">
      <c r="A10" s="240"/>
      <c r="B10" s="241"/>
      <c r="C10" s="241"/>
      <c r="D10" s="242"/>
      <c r="E10" s="195"/>
      <c r="F10" s="244"/>
      <c r="G10" s="246"/>
      <c r="L10" s="194" t="s">
        <v>100</v>
      </c>
      <c r="M10" s="249"/>
      <c r="N10" s="250"/>
      <c r="O10" s="193" t="s">
        <v>100</v>
      </c>
      <c r="P10" s="193" t="s">
        <v>100</v>
      </c>
      <c r="Q10" s="89"/>
      <c r="R10" s="88"/>
      <c r="S10" s="192" t="s">
        <v>100</v>
      </c>
      <c r="T10" s="192" t="s">
        <v>100</v>
      </c>
      <c r="U10" s="192"/>
    </row>
    <row r="11" spans="1:21" ht="16.5" customHeight="1" thickBot="1">
      <c r="A11" s="191" t="s">
        <v>99</v>
      </c>
      <c r="B11" s="190"/>
      <c r="C11" s="190"/>
      <c r="D11" s="189"/>
      <c r="E11" s="188"/>
      <c r="F11" s="187"/>
      <c r="G11" s="186"/>
      <c r="N11" s="180"/>
      <c r="O11" s="159"/>
      <c r="P11" s="159"/>
      <c r="Q11" s="179"/>
      <c r="R11" s="179"/>
      <c r="S11" s="179"/>
      <c r="T11" s="179"/>
      <c r="U11" s="179"/>
    </row>
    <row r="12" spans="1:21" ht="20.149999999999999" customHeight="1" thickTop="1">
      <c r="A12" s="182" t="s">
        <v>7</v>
      </c>
      <c r="B12" s="216" t="s">
        <v>98</v>
      </c>
      <c r="C12" s="217"/>
      <c r="D12" s="218"/>
      <c r="E12" s="181"/>
      <c r="F12" s="181"/>
      <c r="G12" s="108">
        <v>100</v>
      </c>
      <c r="N12" s="180"/>
      <c r="O12" s="159"/>
      <c r="P12" s="159"/>
      <c r="Q12" s="179"/>
      <c r="R12" s="179"/>
      <c r="S12" s="179"/>
      <c r="T12" s="179"/>
      <c r="U12" s="179"/>
    </row>
    <row r="13" spans="1:21" ht="20.149999999999999" customHeight="1">
      <c r="A13" s="182" t="s">
        <v>6</v>
      </c>
      <c r="B13" s="216" t="s">
        <v>97</v>
      </c>
      <c r="C13" s="217"/>
      <c r="D13" s="218"/>
      <c r="E13" s="181"/>
      <c r="F13" s="181"/>
      <c r="G13" s="109">
        <v>45</v>
      </c>
      <c r="N13" s="180"/>
      <c r="O13" s="159"/>
      <c r="P13" s="159"/>
      <c r="Q13" s="179"/>
      <c r="R13" s="179"/>
      <c r="S13" s="179"/>
      <c r="T13" s="179"/>
      <c r="U13" s="179"/>
    </row>
    <row r="14" spans="1:21" ht="20.149999999999999" customHeight="1">
      <c r="A14" s="182" t="s">
        <v>5</v>
      </c>
      <c r="B14" s="185" t="s">
        <v>96</v>
      </c>
      <c r="C14" s="184" t="s">
        <v>95</v>
      </c>
      <c r="D14" s="184" t="s">
        <v>94</v>
      </c>
      <c r="E14" s="163" t="s">
        <v>93</v>
      </c>
      <c r="G14" s="109">
        <v>500</v>
      </c>
      <c r="N14" s="180"/>
      <c r="O14" s="159"/>
      <c r="P14" s="159"/>
      <c r="Q14" s="179"/>
      <c r="R14" s="179"/>
      <c r="S14" s="179"/>
      <c r="T14" s="179"/>
      <c r="U14" s="179"/>
    </row>
    <row r="15" spans="1:21">
      <c r="A15" s="219" t="s">
        <v>4</v>
      </c>
      <c r="B15" s="221" t="s">
        <v>92</v>
      </c>
      <c r="C15" s="222"/>
      <c r="D15" s="223"/>
      <c r="E15" s="84" t="s">
        <v>91</v>
      </c>
      <c r="F15" s="87"/>
      <c r="G15" s="109">
        <f>G14*0.15</f>
        <v>75</v>
      </c>
      <c r="N15" s="180"/>
      <c r="O15" s="159"/>
      <c r="P15" s="159"/>
      <c r="Q15" s="179"/>
      <c r="R15" s="179"/>
      <c r="S15" s="179"/>
      <c r="T15" s="179"/>
      <c r="U15" s="179"/>
    </row>
    <row r="16" spans="1:21">
      <c r="A16" s="220"/>
      <c r="B16" s="224"/>
      <c r="C16" s="225"/>
      <c r="D16" s="226"/>
      <c r="E16" s="183" t="s">
        <v>90</v>
      </c>
      <c r="G16" s="109">
        <f>G14*0.02</f>
        <v>10</v>
      </c>
      <c r="N16" s="180"/>
      <c r="O16" s="159"/>
      <c r="P16" s="159"/>
      <c r="Q16" s="179"/>
      <c r="R16" s="179"/>
      <c r="S16" s="179"/>
      <c r="T16" s="179"/>
      <c r="U16" s="179"/>
    </row>
    <row r="17" spans="1:21" ht="20.149999999999999" customHeight="1" thickBot="1">
      <c r="A17" s="182" t="s">
        <v>3</v>
      </c>
      <c r="B17" s="216" t="s">
        <v>89</v>
      </c>
      <c r="C17" s="217"/>
      <c r="D17" s="218"/>
      <c r="E17" s="181"/>
      <c r="F17" s="181"/>
      <c r="G17" s="110">
        <v>20</v>
      </c>
      <c r="N17" s="180"/>
      <c r="O17" s="159"/>
      <c r="P17" s="159"/>
      <c r="Q17" s="179"/>
      <c r="R17" s="179"/>
      <c r="S17" s="179"/>
      <c r="T17" s="179"/>
      <c r="U17" s="179"/>
    </row>
    <row r="18" spans="1:21" ht="25" customHeight="1" thickTop="1" thickBot="1">
      <c r="A18" s="227" t="s">
        <v>88</v>
      </c>
      <c r="B18" s="228"/>
      <c r="C18" s="228"/>
      <c r="D18" s="228"/>
      <c r="E18" s="228"/>
      <c r="F18" s="229"/>
      <c r="G18" s="86">
        <f>SUM(G12:G17)</f>
        <v>750</v>
      </c>
      <c r="I18" s="178">
        <f>D4</f>
        <v>0.3</v>
      </c>
      <c r="K18" s="26" t="s">
        <v>87</v>
      </c>
      <c r="L18" s="80">
        <f>G18</f>
        <v>750</v>
      </c>
      <c r="M18" s="148" t="s">
        <v>2</v>
      </c>
      <c r="N18" s="85">
        <f>D4</f>
        <v>0.3</v>
      </c>
      <c r="O18" s="78">
        <f>L18*(1-I18)</f>
        <v>525</v>
      </c>
      <c r="P18" s="78">
        <f>L18*(1+I18)</f>
        <v>975</v>
      </c>
      <c r="Q18" s="144">
        <v>2.5000000000000001E-2</v>
      </c>
      <c r="R18" s="144">
        <v>2.5000000000000001E-2</v>
      </c>
      <c r="S18" s="77">
        <f>P18-O18</f>
        <v>450</v>
      </c>
      <c r="T18" s="77">
        <f>S18/4</f>
        <v>112.5</v>
      </c>
      <c r="U18" s="76">
        <f>POWER(T18,2)</f>
        <v>12656.25</v>
      </c>
    </row>
    <row r="19" spans="1:21" s="32" customFormat="1" ht="25" customHeight="1" thickTop="1" thickBot="1">
      <c r="A19" s="230" t="s">
        <v>86</v>
      </c>
      <c r="B19" s="231"/>
      <c r="C19" s="232" t="s">
        <v>85</v>
      </c>
      <c r="D19" s="233"/>
      <c r="E19" s="113">
        <v>0.1</v>
      </c>
      <c r="F19" s="71" t="s">
        <v>84</v>
      </c>
      <c r="G19" s="83">
        <f>G18*I19</f>
        <v>75</v>
      </c>
      <c r="I19" s="177">
        <f>E19</f>
        <v>0.1</v>
      </c>
      <c r="L19" s="176"/>
      <c r="M19" s="175"/>
      <c r="N19" s="174"/>
      <c r="O19" s="173"/>
      <c r="P19" s="173"/>
      <c r="Q19" s="172"/>
      <c r="R19" s="172"/>
      <c r="S19" s="171"/>
      <c r="T19" s="170"/>
      <c r="U19" s="170"/>
    </row>
    <row r="20" spans="1:21" ht="25" customHeight="1" thickTop="1" thickBot="1">
      <c r="A20" s="82" t="s">
        <v>83</v>
      </c>
      <c r="B20" s="169"/>
      <c r="C20" s="168"/>
      <c r="D20" s="168"/>
      <c r="E20" s="167"/>
      <c r="F20" s="166"/>
      <c r="G20" s="81">
        <f>SUM(G18:G19)</f>
        <v>825</v>
      </c>
      <c r="K20" s="26" t="s">
        <v>82</v>
      </c>
      <c r="L20" s="80">
        <f>L18*(1+I19)</f>
        <v>825.00000000000011</v>
      </c>
      <c r="M20" s="148"/>
      <c r="N20" s="79"/>
      <c r="O20" s="78">
        <f>O18+G19</f>
        <v>600</v>
      </c>
      <c r="P20" s="78">
        <f>P18+G19</f>
        <v>1050</v>
      </c>
      <c r="Q20" s="144">
        <v>2.5000000000000001E-2</v>
      </c>
      <c r="R20" s="144">
        <v>2.5000000000000001E-2</v>
      </c>
      <c r="S20" s="77">
        <f>P20-O20</f>
        <v>450</v>
      </c>
      <c r="T20" s="77">
        <f>S20/4</f>
        <v>112.5</v>
      </c>
      <c r="U20" s="76">
        <f>POWER(T20,2)</f>
        <v>12656.25</v>
      </c>
    </row>
    <row r="21" spans="1:21" ht="20.149999999999999" customHeight="1" thickBot="1">
      <c r="N21" s="147"/>
      <c r="Q21" s="75"/>
      <c r="R21" s="75"/>
    </row>
    <row r="22" spans="1:21" ht="25" customHeight="1" thickBot="1">
      <c r="A22" s="210" t="s">
        <v>81</v>
      </c>
      <c r="B22" s="211"/>
      <c r="C22" s="211"/>
      <c r="D22" s="211"/>
      <c r="E22" s="211"/>
      <c r="F22" s="212"/>
      <c r="G22" s="62"/>
      <c r="L22" s="159"/>
      <c r="M22" s="158"/>
      <c r="N22" s="147"/>
      <c r="Q22" s="165"/>
      <c r="R22" s="165"/>
      <c r="S22" s="151"/>
      <c r="T22" s="151"/>
      <c r="U22" s="151"/>
    </row>
    <row r="23" spans="1:21" ht="20.149999999999999" customHeight="1" thickTop="1">
      <c r="A23" s="204" t="s">
        <v>80</v>
      </c>
      <c r="B23" s="205"/>
      <c r="C23" s="164" t="s">
        <v>71</v>
      </c>
      <c r="D23" s="74"/>
      <c r="E23" s="163" t="s">
        <v>67</v>
      </c>
      <c r="G23" s="104">
        <v>3</v>
      </c>
      <c r="I23" s="162"/>
      <c r="L23" s="161"/>
      <c r="M23" s="148"/>
      <c r="N23" s="147"/>
      <c r="Q23" s="165"/>
      <c r="R23" s="165"/>
      <c r="S23" s="151"/>
      <c r="T23" s="151"/>
      <c r="U23" s="151"/>
    </row>
    <row r="24" spans="1:21" ht="20.149999999999999" customHeight="1">
      <c r="A24" s="206"/>
      <c r="B24" s="207"/>
      <c r="C24" s="73"/>
      <c r="D24" s="67" t="s">
        <v>57</v>
      </c>
      <c r="E24" s="72"/>
      <c r="F24" s="150" t="s">
        <v>56</v>
      </c>
      <c r="G24" s="105"/>
      <c r="I24" s="160"/>
      <c r="K24" s="26" t="s">
        <v>79</v>
      </c>
      <c r="L24" s="64">
        <f>G23/2</f>
        <v>1.5</v>
      </c>
      <c r="M24" s="148" t="s">
        <v>2</v>
      </c>
      <c r="N24" s="50">
        <v>1</v>
      </c>
      <c r="O24" s="49">
        <v>0</v>
      </c>
      <c r="P24" s="49">
        <f>L24*2</f>
        <v>3</v>
      </c>
      <c r="Q24" s="144">
        <v>2.5000000000000001E-2</v>
      </c>
      <c r="R24" s="144">
        <v>2.5000000000000001E-2</v>
      </c>
      <c r="S24" s="48">
        <f>P24-O24</f>
        <v>3</v>
      </c>
      <c r="T24" s="48">
        <f>S24/4</f>
        <v>0.75</v>
      </c>
      <c r="U24" s="63">
        <f>POWER(T24,2)</f>
        <v>0.5625</v>
      </c>
    </row>
    <row r="25" spans="1:21" ht="20.149999999999999" customHeight="1">
      <c r="A25" s="204" t="s">
        <v>78</v>
      </c>
      <c r="B25" s="205"/>
      <c r="C25" s="164" t="s">
        <v>71</v>
      </c>
      <c r="D25" s="67"/>
      <c r="E25" s="163" t="s">
        <v>67</v>
      </c>
      <c r="G25" s="106">
        <v>14</v>
      </c>
      <c r="I25" s="162"/>
      <c r="L25" s="161"/>
      <c r="M25" s="148"/>
      <c r="N25" s="147"/>
      <c r="Q25" s="46"/>
      <c r="R25" s="46"/>
      <c r="S25" s="151"/>
      <c r="T25" s="151"/>
      <c r="U25" s="151"/>
    </row>
    <row r="26" spans="1:21" ht="20.149999999999999" customHeight="1">
      <c r="A26" s="206"/>
      <c r="B26" s="207"/>
      <c r="C26" s="73"/>
      <c r="D26" s="67" t="s">
        <v>57</v>
      </c>
      <c r="E26" s="72"/>
      <c r="F26" s="150" t="s">
        <v>56</v>
      </c>
      <c r="G26" s="105"/>
      <c r="I26" s="160"/>
      <c r="K26" s="26" t="s">
        <v>77</v>
      </c>
      <c r="L26" s="64">
        <f>G25/2</f>
        <v>7</v>
      </c>
      <c r="M26" s="148" t="s">
        <v>2</v>
      </c>
      <c r="N26" s="50">
        <v>1</v>
      </c>
      <c r="O26" s="49">
        <v>0</v>
      </c>
      <c r="P26" s="49">
        <f>L26*2</f>
        <v>14</v>
      </c>
      <c r="Q26" s="144">
        <v>2.5000000000000001E-2</v>
      </c>
      <c r="R26" s="144">
        <v>2.5000000000000001E-2</v>
      </c>
      <c r="S26" s="48">
        <f>P26-O26</f>
        <v>14</v>
      </c>
      <c r="T26" s="48">
        <f>S26/4</f>
        <v>3.5</v>
      </c>
      <c r="U26" s="63">
        <f>POWER(T26,2)</f>
        <v>12.25</v>
      </c>
    </row>
    <row r="27" spans="1:21" ht="20.149999999999999" customHeight="1">
      <c r="A27" s="204" t="s">
        <v>76</v>
      </c>
      <c r="B27" s="205"/>
      <c r="C27" s="164" t="s">
        <v>71</v>
      </c>
      <c r="D27" s="67"/>
      <c r="E27" s="163" t="s">
        <v>67</v>
      </c>
      <c r="G27" s="106">
        <v>20</v>
      </c>
      <c r="I27" s="162"/>
      <c r="L27" s="161"/>
      <c r="M27" s="148"/>
      <c r="N27" s="147"/>
      <c r="Q27" s="46"/>
      <c r="R27" s="46"/>
      <c r="S27" s="151"/>
      <c r="T27" s="151"/>
      <c r="U27" s="151"/>
    </row>
    <row r="28" spans="1:21" ht="20.149999999999999" customHeight="1">
      <c r="A28" s="206"/>
      <c r="B28" s="207"/>
      <c r="C28" s="73"/>
      <c r="D28" s="67" t="s">
        <v>57</v>
      </c>
      <c r="E28" s="72"/>
      <c r="F28" s="150" t="s">
        <v>56</v>
      </c>
      <c r="G28" s="105"/>
      <c r="I28" s="160"/>
      <c r="K28" s="26" t="s">
        <v>75</v>
      </c>
      <c r="L28" s="64">
        <f>G27/2</f>
        <v>10</v>
      </c>
      <c r="M28" s="148" t="s">
        <v>2</v>
      </c>
      <c r="N28" s="50">
        <v>1</v>
      </c>
      <c r="O28" s="49">
        <v>0</v>
      </c>
      <c r="P28" s="49">
        <f>L28*2</f>
        <v>20</v>
      </c>
      <c r="Q28" s="144">
        <v>2.5000000000000001E-2</v>
      </c>
      <c r="R28" s="144">
        <v>2.5000000000000001E-2</v>
      </c>
      <c r="S28" s="48">
        <f>P28-O28</f>
        <v>20</v>
      </c>
      <c r="T28" s="48">
        <f>S28/4</f>
        <v>5</v>
      </c>
      <c r="U28" s="63">
        <f>POWER(T28,2)</f>
        <v>25</v>
      </c>
    </row>
    <row r="29" spans="1:21" ht="20.149999999999999" customHeight="1">
      <c r="A29" s="204" t="s">
        <v>74</v>
      </c>
      <c r="B29" s="205"/>
      <c r="C29" s="164" t="s">
        <v>71</v>
      </c>
      <c r="D29" s="67"/>
      <c r="E29" s="163" t="s">
        <v>67</v>
      </c>
      <c r="G29" s="106">
        <v>15</v>
      </c>
      <c r="I29" s="162"/>
      <c r="L29" s="161"/>
      <c r="M29" s="148"/>
      <c r="N29" s="147"/>
      <c r="Q29" s="46"/>
      <c r="R29" s="46"/>
      <c r="S29" s="151"/>
      <c r="T29" s="151"/>
      <c r="U29" s="151"/>
    </row>
    <row r="30" spans="1:21" ht="20.149999999999999" customHeight="1">
      <c r="A30" s="206"/>
      <c r="B30" s="207"/>
      <c r="C30" s="73"/>
      <c r="D30" s="67" t="s">
        <v>57</v>
      </c>
      <c r="E30" s="72"/>
      <c r="F30" s="150" t="s">
        <v>56</v>
      </c>
      <c r="G30" s="105"/>
      <c r="I30" s="160"/>
      <c r="K30" s="26" t="s">
        <v>73</v>
      </c>
      <c r="L30" s="64">
        <f>G29/2</f>
        <v>7.5</v>
      </c>
      <c r="M30" s="148" t="s">
        <v>2</v>
      </c>
      <c r="N30" s="50">
        <v>1</v>
      </c>
      <c r="O30" s="49">
        <v>0</v>
      </c>
      <c r="P30" s="49">
        <f>L30*2</f>
        <v>15</v>
      </c>
      <c r="Q30" s="144">
        <v>2.5000000000000001E-2</v>
      </c>
      <c r="R30" s="144">
        <v>2.5000000000000001E-2</v>
      </c>
      <c r="S30" s="48">
        <f>P30-O30</f>
        <v>15</v>
      </c>
      <c r="T30" s="48">
        <f>S30/4</f>
        <v>3.75</v>
      </c>
      <c r="U30" s="63">
        <f>POWER(T30,2)</f>
        <v>14.0625</v>
      </c>
    </row>
    <row r="31" spans="1:21" ht="20.149999999999999" customHeight="1">
      <c r="A31" s="204" t="s">
        <v>72</v>
      </c>
      <c r="B31" s="205"/>
      <c r="C31" s="164" t="s">
        <v>71</v>
      </c>
      <c r="D31" s="67"/>
      <c r="E31" s="163" t="s">
        <v>67</v>
      </c>
      <c r="G31" s="106">
        <v>3</v>
      </c>
      <c r="I31" s="162"/>
      <c r="L31" s="161"/>
      <c r="M31" s="148"/>
      <c r="N31" s="147"/>
      <c r="Q31" s="46"/>
      <c r="R31" s="46"/>
      <c r="S31" s="151"/>
      <c r="T31" s="151"/>
      <c r="U31" s="151"/>
    </row>
    <row r="32" spans="1:21" ht="20.149999999999999" customHeight="1">
      <c r="A32" s="206"/>
      <c r="B32" s="207"/>
      <c r="C32" s="73"/>
      <c r="D32" s="67" t="s">
        <v>57</v>
      </c>
      <c r="E32" s="72"/>
      <c r="F32" s="150" t="s">
        <v>56</v>
      </c>
      <c r="G32" s="105"/>
      <c r="I32" s="160"/>
      <c r="K32" s="26" t="s">
        <v>70</v>
      </c>
      <c r="L32" s="64">
        <f>G31/2</f>
        <v>1.5</v>
      </c>
      <c r="M32" s="148" t="s">
        <v>2</v>
      </c>
      <c r="N32" s="50">
        <v>1</v>
      </c>
      <c r="O32" s="49">
        <v>0</v>
      </c>
      <c r="P32" s="49">
        <f>L32*2</f>
        <v>3</v>
      </c>
      <c r="Q32" s="144">
        <v>2.5000000000000001E-2</v>
      </c>
      <c r="R32" s="144">
        <v>2.5000000000000001E-2</v>
      </c>
      <c r="S32" s="48">
        <f>P32-O32</f>
        <v>3</v>
      </c>
      <c r="T32" s="48">
        <f>S32/4</f>
        <v>0.75</v>
      </c>
      <c r="U32" s="63">
        <f>POWER(T32,2)</f>
        <v>0.5625</v>
      </c>
    </row>
    <row r="33" spans="1:22" ht="20.149999999999999" customHeight="1">
      <c r="A33" s="204" t="s">
        <v>69</v>
      </c>
      <c r="B33" s="205"/>
      <c r="C33" s="164" t="s">
        <v>68</v>
      </c>
      <c r="D33" s="67"/>
      <c r="E33" s="163" t="s">
        <v>67</v>
      </c>
      <c r="G33" s="106">
        <v>-10</v>
      </c>
      <c r="I33" s="162"/>
      <c r="L33" s="161"/>
      <c r="M33" s="148"/>
      <c r="N33" s="147"/>
      <c r="Q33" s="46"/>
      <c r="R33" s="46"/>
      <c r="S33" s="151"/>
      <c r="T33" s="151"/>
      <c r="U33" s="151"/>
    </row>
    <row r="34" spans="1:22" ht="20.149999999999999" customHeight="1" thickBot="1">
      <c r="A34" s="208"/>
      <c r="B34" s="209"/>
      <c r="C34" s="68"/>
      <c r="D34" s="67" t="s">
        <v>57</v>
      </c>
      <c r="E34" s="66"/>
      <c r="F34" s="65" t="s">
        <v>66</v>
      </c>
      <c r="G34" s="107"/>
      <c r="I34" s="160"/>
      <c r="K34" s="26" t="s">
        <v>65</v>
      </c>
      <c r="L34" s="64">
        <f>G33/2</f>
        <v>-5</v>
      </c>
      <c r="M34" s="148" t="s">
        <v>2</v>
      </c>
      <c r="N34" s="50">
        <v>1</v>
      </c>
      <c r="O34" s="49">
        <f>L34*2</f>
        <v>-10</v>
      </c>
      <c r="P34" s="49">
        <v>0</v>
      </c>
      <c r="Q34" s="144">
        <v>2.5000000000000001E-2</v>
      </c>
      <c r="R34" s="144">
        <v>2.5000000000000001E-2</v>
      </c>
      <c r="S34" s="48">
        <f>P34-O34</f>
        <v>10</v>
      </c>
      <c r="T34" s="48">
        <f>S34/4</f>
        <v>2.5</v>
      </c>
      <c r="U34" s="63">
        <f>POWER(T34,2)</f>
        <v>6.25</v>
      </c>
    </row>
    <row r="35" spans="1:22" ht="20.149999999999999" customHeight="1" thickBot="1">
      <c r="N35" s="147"/>
      <c r="Q35" s="46"/>
      <c r="R35" s="46"/>
    </row>
    <row r="36" spans="1:22" ht="25" customHeight="1" thickBot="1">
      <c r="A36" s="210" t="s">
        <v>64</v>
      </c>
      <c r="B36" s="211"/>
      <c r="C36" s="211"/>
      <c r="D36" s="211"/>
      <c r="E36" s="211"/>
      <c r="F36" s="212"/>
      <c r="G36" s="62"/>
      <c r="L36" s="159"/>
      <c r="M36" s="158"/>
      <c r="N36" s="147"/>
      <c r="Q36" s="46"/>
      <c r="R36" s="46"/>
      <c r="S36" s="151"/>
      <c r="T36" s="151"/>
      <c r="U36" s="151"/>
    </row>
    <row r="37" spans="1:22" ht="19.5" customHeight="1" thickTop="1" thickBot="1">
      <c r="A37" s="213" t="s">
        <v>63</v>
      </c>
      <c r="B37" s="214"/>
      <c r="C37" s="214"/>
      <c r="D37" s="157" t="s">
        <v>62</v>
      </c>
      <c r="E37" s="111">
        <v>0.15</v>
      </c>
      <c r="F37" s="59" t="s">
        <v>59</v>
      </c>
      <c r="G37" s="61">
        <f>G20*I37</f>
        <v>123.75</v>
      </c>
      <c r="H37" s="51"/>
      <c r="I37" s="155">
        <f>E37</f>
        <v>0.15</v>
      </c>
      <c r="J37" s="51"/>
      <c r="K37" s="51"/>
      <c r="L37" s="154"/>
      <c r="M37" s="153"/>
      <c r="N37" s="147"/>
      <c r="Q37" s="46"/>
      <c r="R37" s="46"/>
      <c r="S37" s="151"/>
      <c r="T37" s="151"/>
      <c r="U37" s="151"/>
    </row>
    <row r="38" spans="1:22" ht="19.5" customHeight="1" thickTop="1" thickBot="1">
      <c r="A38" s="206" t="s">
        <v>61</v>
      </c>
      <c r="B38" s="215"/>
      <c r="C38" s="215"/>
      <c r="D38" s="156" t="s">
        <v>60</v>
      </c>
      <c r="E38" s="112">
        <v>0.15</v>
      </c>
      <c r="F38" s="156" t="s">
        <v>59</v>
      </c>
      <c r="G38" s="58">
        <f>G20*I38</f>
        <v>123.75</v>
      </c>
      <c r="H38" s="51"/>
      <c r="I38" s="155">
        <f>E38</f>
        <v>0.15</v>
      </c>
      <c r="J38" s="51"/>
      <c r="K38" s="51"/>
      <c r="L38" s="154"/>
      <c r="M38" s="153"/>
      <c r="N38" s="147"/>
      <c r="Q38" s="46"/>
      <c r="R38" s="46"/>
      <c r="S38" s="151"/>
      <c r="T38" s="151"/>
      <c r="U38" s="151"/>
    </row>
    <row r="39" spans="1:22" ht="19.5" customHeight="1" thickTop="1">
      <c r="A39" s="57" t="s">
        <v>58</v>
      </c>
      <c r="B39" s="60"/>
      <c r="C39" s="60"/>
      <c r="D39" s="56"/>
      <c r="E39" s="56"/>
      <c r="F39" s="56"/>
      <c r="G39" s="55">
        <f>SUM(G37:G38)</f>
        <v>247.5</v>
      </c>
      <c r="H39" s="51"/>
      <c r="I39" s="149"/>
      <c r="J39" s="51"/>
      <c r="K39" s="51"/>
      <c r="L39" s="151"/>
      <c r="M39" s="152"/>
      <c r="N39" s="147"/>
      <c r="Q39" s="46"/>
      <c r="R39" s="46"/>
      <c r="S39" s="151"/>
      <c r="T39" s="151"/>
      <c r="U39" s="151"/>
    </row>
    <row r="40" spans="1:22" ht="19.5" customHeight="1" thickBot="1">
      <c r="A40" s="70"/>
      <c r="B40" s="54"/>
      <c r="C40" s="69"/>
      <c r="D40" s="67" t="s">
        <v>57</v>
      </c>
      <c r="E40" s="53"/>
      <c r="F40" s="150" t="s">
        <v>56</v>
      </c>
      <c r="G40" s="52"/>
      <c r="H40" s="51"/>
      <c r="I40" s="149"/>
      <c r="J40" s="51"/>
      <c r="K40" s="26" t="s">
        <v>55</v>
      </c>
      <c r="L40" s="63">
        <f>G39/2</f>
        <v>123.75</v>
      </c>
      <c r="M40" s="148" t="s">
        <v>2</v>
      </c>
      <c r="N40" s="50">
        <v>1</v>
      </c>
      <c r="O40" s="49">
        <v>0</v>
      </c>
      <c r="P40" s="49">
        <f>L40*2</f>
        <v>247.5</v>
      </c>
      <c r="Q40" s="144">
        <v>2.5000000000000001E-2</v>
      </c>
      <c r="R40" s="144">
        <v>2.5000000000000001E-2</v>
      </c>
      <c r="S40" s="48">
        <f>P40-O40</f>
        <v>247.5</v>
      </c>
      <c r="T40" s="48">
        <f>P40/4</f>
        <v>61.875</v>
      </c>
      <c r="U40" s="47">
        <f>POWER(T40,2)</f>
        <v>3828.515625</v>
      </c>
    </row>
    <row r="41" spans="1:22" ht="20.149999999999999" customHeight="1" thickBot="1">
      <c r="N41" s="147"/>
      <c r="Q41" s="46"/>
      <c r="R41" s="46"/>
    </row>
    <row r="42" spans="1:22" s="32" customFormat="1" ht="35.15" customHeight="1" thickBot="1">
      <c r="A42" s="45" t="s">
        <v>54</v>
      </c>
      <c r="B42" s="44"/>
      <c r="C42" s="44"/>
      <c r="D42" s="44"/>
      <c r="E42" s="44"/>
      <c r="F42" s="35" t="s">
        <v>53</v>
      </c>
      <c r="G42" s="43">
        <f>L42</f>
        <v>971.25000000000011</v>
      </c>
      <c r="I42" s="145"/>
      <c r="K42" s="26" t="s">
        <v>52</v>
      </c>
      <c r="L42" s="42">
        <f>L20+L24+L26+L28+L30+L32+L34+L40</f>
        <v>971.25000000000011</v>
      </c>
      <c r="M42" s="148"/>
      <c r="N42" s="147"/>
      <c r="O42" s="42">
        <f>L42-(1.3*T42)</f>
        <v>804.04223767644646</v>
      </c>
      <c r="P42" s="42">
        <f>L42+(1.3*T42)</f>
        <v>1138.4577623235537</v>
      </c>
      <c r="Q42" s="144">
        <v>0.1</v>
      </c>
      <c r="R42" s="144">
        <v>0.1</v>
      </c>
      <c r="S42" s="27"/>
      <c r="T42" s="41">
        <f>SQRT(U42)</f>
        <v>128.62135563350279</v>
      </c>
      <c r="U42" s="40">
        <f>U20+U24+U26+U28+U30+U32+U34+U40</f>
        <v>16543.453125</v>
      </c>
      <c r="V42" s="33"/>
    </row>
    <row r="43" spans="1:22" s="32" customFormat="1" ht="35.15" customHeight="1" thickBot="1">
      <c r="A43" s="39"/>
      <c r="B43" s="146"/>
      <c r="C43" s="146"/>
      <c r="D43" s="146"/>
      <c r="E43" s="146"/>
      <c r="F43" s="35" t="s">
        <v>51</v>
      </c>
      <c r="G43" s="38">
        <f>P42</f>
        <v>1138.4577623235537</v>
      </c>
      <c r="I43" s="145"/>
      <c r="L43" s="27"/>
      <c r="M43" s="30"/>
      <c r="N43" s="29"/>
      <c r="O43" s="28"/>
      <c r="P43" s="28"/>
      <c r="Q43" s="144"/>
      <c r="R43" s="144"/>
      <c r="S43" s="27"/>
      <c r="T43" s="143"/>
      <c r="U43" s="142"/>
      <c r="V43" s="33"/>
    </row>
    <row r="44" spans="1:22" s="32" customFormat="1" ht="35.15" customHeight="1" thickBot="1">
      <c r="A44" s="37"/>
      <c r="B44" s="36"/>
      <c r="C44" s="36"/>
      <c r="D44" s="36"/>
      <c r="E44" s="36"/>
      <c r="F44" s="35" t="s">
        <v>50</v>
      </c>
      <c r="G44" s="34">
        <f>O42</f>
        <v>804.04223767644646</v>
      </c>
      <c r="I44" s="145"/>
      <c r="L44" s="27"/>
      <c r="M44" s="30"/>
      <c r="N44" s="29"/>
      <c r="O44" s="28"/>
      <c r="P44" s="28"/>
      <c r="Q44" s="144"/>
      <c r="R44" s="144"/>
      <c r="S44" s="27"/>
      <c r="T44" s="143"/>
      <c r="U44" s="142"/>
      <c r="V44" s="33"/>
    </row>
    <row r="49" spans="1:21" ht="30.75" customHeight="1">
      <c r="A49" s="203" t="s">
        <v>49</v>
      </c>
      <c r="B49" s="203"/>
      <c r="C49" s="203"/>
      <c r="D49" s="203"/>
      <c r="E49" s="203"/>
      <c r="F49" s="203"/>
      <c r="G49" s="203"/>
      <c r="L49" s="203" t="s">
        <v>48</v>
      </c>
      <c r="M49" s="203"/>
      <c r="N49" s="203"/>
      <c r="O49" s="203"/>
      <c r="P49" s="203"/>
      <c r="Q49" s="203"/>
      <c r="R49" s="203"/>
      <c r="S49" s="203"/>
      <c r="T49" s="203"/>
      <c r="U49" s="203"/>
    </row>
  </sheetData>
  <mergeCells count="27">
    <mergeCell ref="A8:G8"/>
    <mergeCell ref="L8:U8"/>
    <mergeCell ref="A9:D10"/>
    <mergeCell ref="F9:F10"/>
    <mergeCell ref="G9:G10"/>
    <mergeCell ref="M9:N9"/>
    <mergeCell ref="M10:N10"/>
    <mergeCell ref="A27:B28"/>
    <mergeCell ref="B12:D12"/>
    <mergeCell ref="B13:D13"/>
    <mergeCell ref="A15:A16"/>
    <mergeCell ref="B15:D16"/>
    <mergeCell ref="B17:D17"/>
    <mergeCell ref="A18:F18"/>
    <mergeCell ref="A19:B19"/>
    <mergeCell ref="C19:D19"/>
    <mergeCell ref="A22:F22"/>
    <mergeCell ref="A23:B24"/>
    <mergeCell ref="A25:B26"/>
    <mergeCell ref="A49:G49"/>
    <mergeCell ref="L49:U49"/>
    <mergeCell ref="A29:B30"/>
    <mergeCell ref="A31:B32"/>
    <mergeCell ref="A33:B34"/>
    <mergeCell ref="A36:F36"/>
    <mergeCell ref="A37:C37"/>
    <mergeCell ref="A38:C38"/>
  </mergeCells>
  <pageMargins left="0.78740157499999996" right="0.78740157499999996" top="0.984251969" bottom="0.984251969" header="0.5" footer="0.5"/>
  <pageSetup paperSize="8" scale="56" fitToHeight="0" orientation="landscape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5B6A-111B-4ECC-B231-1B4DC288A5B7}">
  <sheetPr>
    <pageSetUpPr fitToPage="1"/>
  </sheetPr>
  <dimension ref="A1:K36"/>
  <sheetViews>
    <sheetView showGridLines="0" tabSelected="1" zoomScaleNormal="100" workbookViewId="0"/>
  </sheetViews>
  <sheetFormatPr baseColWidth="10" defaultColWidth="11.453125" defaultRowHeight="20.149999999999999" customHeight="1"/>
  <cols>
    <col min="1" max="1" width="28.1796875" style="114" customWidth="1"/>
    <col min="2" max="2" width="61.54296875" style="114" bestFit="1" customWidth="1"/>
    <col min="3" max="3" width="24.7265625" style="114" bestFit="1" customWidth="1"/>
    <col min="4" max="6" width="17.7265625" style="116" customWidth="1"/>
    <col min="7" max="7" width="3.7265625" style="114" customWidth="1"/>
    <col min="8" max="8" width="20.7265625" style="115" bestFit="1" customWidth="1"/>
    <col min="9" max="9" width="12.7265625" style="115" customWidth="1"/>
    <col min="10" max="10" width="3.7265625" style="114" customWidth="1"/>
    <col min="11" max="11" width="45.7265625" style="114" customWidth="1"/>
    <col min="12" max="256" width="11.453125" style="114"/>
    <col min="257" max="257" width="28.1796875" style="114" customWidth="1"/>
    <col min="258" max="258" width="61.54296875" style="114" bestFit="1" customWidth="1"/>
    <col min="259" max="259" width="24.7265625" style="114" bestFit="1" customWidth="1"/>
    <col min="260" max="262" width="17.7265625" style="114" customWidth="1"/>
    <col min="263" max="263" width="3.7265625" style="114" customWidth="1"/>
    <col min="264" max="265" width="12.7265625" style="114" customWidth="1"/>
    <col min="266" max="266" width="3.7265625" style="114" customWidth="1"/>
    <col min="267" max="267" width="45.7265625" style="114" customWidth="1"/>
    <col min="268" max="512" width="11.453125" style="114"/>
    <col min="513" max="513" width="28.1796875" style="114" customWidth="1"/>
    <col min="514" max="514" width="61.54296875" style="114" bestFit="1" customWidth="1"/>
    <col min="515" max="515" width="24.7265625" style="114" bestFit="1" customWidth="1"/>
    <col min="516" max="518" width="17.7265625" style="114" customWidth="1"/>
    <col min="519" max="519" width="3.7265625" style="114" customWidth="1"/>
    <col min="520" max="521" width="12.7265625" style="114" customWidth="1"/>
    <col min="522" max="522" width="3.7265625" style="114" customWidth="1"/>
    <col min="523" max="523" width="45.7265625" style="114" customWidth="1"/>
    <col min="524" max="768" width="11.453125" style="114"/>
    <col min="769" max="769" width="28.1796875" style="114" customWidth="1"/>
    <col min="770" max="770" width="61.54296875" style="114" bestFit="1" customWidth="1"/>
    <col min="771" max="771" width="24.7265625" style="114" bestFit="1" customWidth="1"/>
    <col min="772" max="774" width="17.7265625" style="114" customWidth="1"/>
    <col min="775" max="775" width="3.7265625" style="114" customWidth="1"/>
    <col min="776" max="777" width="12.7265625" style="114" customWidth="1"/>
    <col min="778" max="778" width="3.7265625" style="114" customWidth="1"/>
    <col min="779" max="779" width="45.7265625" style="114" customWidth="1"/>
    <col min="780" max="1024" width="11.453125" style="114"/>
    <col min="1025" max="1025" width="28.1796875" style="114" customWidth="1"/>
    <col min="1026" max="1026" width="61.54296875" style="114" bestFit="1" customWidth="1"/>
    <col min="1027" max="1027" width="24.7265625" style="114" bestFit="1" customWidth="1"/>
    <col min="1028" max="1030" width="17.7265625" style="114" customWidth="1"/>
    <col min="1031" max="1031" width="3.7265625" style="114" customWidth="1"/>
    <col min="1032" max="1033" width="12.7265625" style="114" customWidth="1"/>
    <col min="1034" max="1034" width="3.7265625" style="114" customWidth="1"/>
    <col min="1035" max="1035" width="45.7265625" style="114" customWidth="1"/>
    <col min="1036" max="1280" width="11.453125" style="114"/>
    <col min="1281" max="1281" width="28.1796875" style="114" customWidth="1"/>
    <col min="1282" max="1282" width="61.54296875" style="114" bestFit="1" customWidth="1"/>
    <col min="1283" max="1283" width="24.7265625" style="114" bestFit="1" customWidth="1"/>
    <col min="1284" max="1286" width="17.7265625" style="114" customWidth="1"/>
    <col min="1287" max="1287" width="3.7265625" style="114" customWidth="1"/>
    <col min="1288" max="1289" width="12.7265625" style="114" customWidth="1"/>
    <col min="1290" max="1290" width="3.7265625" style="114" customWidth="1"/>
    <col min="1291" max="1291" width="45.7265625" style="114" customWidth="1"/>
    <col min="1292" max="1536" width="11.453125" style="114"/>
    <col min="1537" max="1537" width="28.1796875" style="114" customWidth="1"/>
    <col min="1538" max="1538" width="61.54296875" style="114" bestFit="1" customWidth="1"/>
    <col min="1539" max="1539" width="24.7265625" style="114" bestFit="1" customWidth="1"/>
    <col min="1540" max="1542" width="17.7265625" style="114" customWidth="1"/>
    <col min="1543" max="1543" width="3.7265625" style="114" customWidth="1"/>
    <col min="1544" max="1545" width="12.7265625" style="114" customWidth="1"/>
    <col min="1546" max="1546" width="3.7265625" style="114" customWidth="1"/>
    <col min="1547" max="1547" width="45.7265625" style="114" customWidth="1"/>
    <col min="1548" max="1792" width="11.453125" style="114"/>
    <col min="1793" max="1793" width="28.1796875" style="114" customWidth="1"/>
    <col min="1794" max="1794" width="61.54296875" style="114" bestFit="1" customWidth="1"/>
    <col min="1795" max="1795" width="24.7265625" style="114" bestFit="1" customWidth="1"/>
    <col min="1796" max="1798" width="17.7265625" style="114" customWidth="1"/>
    <col min="1799" max="1799" width="3.7265625" style="114" customWidth="1"/>
    <col min="1800" max="1801" width="12.7265625" style="114" customWidth="1"/>
    <col min="1802" max="1802" width="3.7265625" style="114" customWidth="1"/>
    <col min="1803" max="1803" width="45.7265625" style="114" customWidth="1"/>
    <col min="1804" max="2048" width="11.453125" style="114"/>
    <col min="2049" max="2049" width="28.1796875" style="114" customWidth="1"/>
    <col min="2050" max="2050" width="61.54296875" style="114" bestFit="1" customWidth="1"/>
    <col min="2051" max="2051" width="24.7265625" style="114" bestFit="1" customWidth="1"/>
    <col min="2052" max="2054" width="17.7265625" style="114" customWidth="1"/>
    <col min="2055" max="2055" width="3.7265625" style="114" customWidth="1"/>
    <col min="2056" max="2057" width="12.7265625" style="114" customWidth="1"/>
    <col min="2058" max="2058" width="3.7265625" style="114" customWidth="1"/>
    <col min="2059" max="2059" width="45.7265625" style="114" customWidth="1"/>
    <col min="2060" max="2304" width="11.453125" style="114"/>
    <col min="2305" max="2305" width="28.1796875" style="114" customWidth="1"/>
    <col min="2306" max="2306" width="61.54296875" style="114" bestFit="1" customWidth="1"/>
    <col min="2307" max="2307" width="24.7265625" style="114" bestFit="1" customWidth="1"/>
    <col min="2308" max="2310" width="17.7265625" style="114" customWidth="1"/>
    <col min="2311" max="2311" width="3.7265625" style="114" customWidth="1"/>
    <col min="2312" max="2313" width="12.7265625" style="114" customWidth="1"/>
    <col min="2314" max="2314" width="3.7265625" style="114" customWidth="1"/>
    <col min="2315" max="2315" width="45.7265625" style="114" customWidth="1"/>
    <col min="2316" max="2560" width="11.453125" style="114"/>
    <col min="2561" max="2561" width="28.1796875" style="114" customWidth="1"/>
    <col min="2562" max="2562" width="61.54296875" style="114" bestFit="1" customWidth="1"/>
    <col min="2563" max="2563" width="24.7265625" style="114" bestFit="1" customWidth="1"/>
    <col min="2564" max="2566" width="17.7265625" style="114" customWidth="1"/>
    <col min="2567" max="2567" width="3.7265625" style="114" customWidth="1"/>
    <col min="2568" max="2569" width="12.7265625" style="114" customWidth="1"/>
    <col min="2570" max="2570" width="3.7265625" style="114" customWidth="1"/>
    <col min="2571" max="2571" width="45.7265625" style="114" customWidth="1"/>
    <col min="2572" max="2816" width="11.453125" style="114"/>
    <col min="2817" max="2817" width="28.1796875" style="114" customWidth="1"/>
    <col min="2818" max="2818" width="61.54296875" style="114" bestFit="1" customWidth="1"/>
    <col min="2819" max="2819" width="24.7265625" style="114" bestFit="1" customWidth="1"/>
    <col min="2820" max="2822" width="17.7265625" style="114" customWidth="1"/>
    <col min="2823" max="2823" width="3.7265625" style="114" customWidth="1"/>
    <col min="2824" max="2825" width="12.7265625" style="114" customWidth="1"/>
    <col min="2826" max="2826" width="3.7265625" style="114" customWidth="1"/>
    <col min="2827" max="2827" width="45.7265625" style="114" customWidth="1"/>
    <col min="2828" max="3072" width="11.453125" style="114"/>
    <col min="3073" max="3073" width="28.1796875" style="114" customWidth="1"/>
    <col min="3074" max="3074" width="61.54296875" style="114" bestFit="1" customWidth="1"/>
    <col min="3075" max="3075" width="24.7265625" style="114" bestFit="1" customWidth="1"/>
    <col min="3076" max="3078" width="17.7265625" style="114" customWidth="1"/>
    <col min="3079" max="3079" width="3.7265625" style="114" customWidth="1"/>
    <col min="3080" max="3081" width="12.7265625" style="114" customWidth="1"/>
    <col min="3082" max="3082" width="3.7265625" style="114" customWidth="1"/>
    <col min="3083" max="3083" width="45.7265625" style="114" customWidth="1"/>
    <col min="3084" max="3328" width="11.453125" style="114"/>
    <col min="3329" max="3329" width="28.1796875" style="114" customWidth="1"/>
    <col min="3330" max="3330" width="61.54296875" style="114" bestFit="1" customWidth="1"/>
    <col min="3331" max="3331" width="24.7265625" style="114" bestFit="1" customWidth="1"/>
    <col min="3332" max="3334" width="17.7265625" style="114" customWidth="1"/>
    <col min="3335" max="3335" width="3.7265625" style="114" customWidth="1"/>
    <col min="3336" max="3337" width="12.7265625" style="114" customWidth="1"/>
    <col min="3338" max="3338" width="3.7265625" style="114" customWidth="1"/>
    <col min="3339" max="3339" width="45.7265625" style="114" customWidth="1"/>
    <col min="3340" max="3584" width="11.453125" style="114"/>
    <col min="3585" max="3585" width="28.1796875" style="114" customWidth="1"/>
    <col min="3586" max="3586" width="61.54296875" style="114" bestFit="1" customWidth="1"/>
    <col min="3587" max="3587" width="24.7265625" style="114" bestFit="1" customWidth="1"/>
    <col min="3588" max="3590" width="17.7265625" style="114" customWidth="1"/>
    <col min="3591" max="3591" width="3.7265625" style="114" customWidth="1"/>
    <col min="3592" max="3593" width="12.7265625" style="114" customWidth="1"/>
    <col min="3594" max="3594" width="3.7265625" style="114" customWidth="1"/>
    <col min="3595" max="3595" width="45.7265625" style="114" customWidth="1"/>
    <col min="3596" max="3840" width="11.453125" style="114"/>
    <col min="3841" max="3841" width="28.1796875" style="114" customWidth="1"/>
    <col min="3842" max="3842" width="61.54296875" style="114" bestFit="1" customWidth="1"/>
    <col min="3843" max="3843" width="24.7265625" style="114" bestFit="1" customWidth="1"/>
    <col min="3844" max="3846" width="17.7265625" style="114" customWidth="1"/>
    <col min="3847" max="3847" width="3.7265625" style="114" customWidth="1"/>
    <col min="3848" max="3849" width="12.7265625" style="114" customWidth="1"/>
    <col min="3850" max="3850" width="3.7265625" style="114" customWidth="1"/>
    <col min="3851" max="3851" width="45.7265625" style="114" customWidth="1"/>
    <col min="3852" max="4096" width="11.453125" style="114"/>
    <col min="4097" max="4097" width="28.1796875" style="114" customWidth="1"/>
    <col min="4098" max="4098" width="61.54296875" style="114" bestFit="1" customWidth="1"/>
    <col min="4099" max="4099" width="24.7265625" style="114" bestFit="1" customWidth="1"/>
    <col min="4100" max="4102" width="17.7265625" style="114" customWidth="1"/>
    <col min="4103" max="4103" width="3.7265625" style="114" customWidth="1"/>
    <col min="4104" max="4105" width="12.7265625" style="114" customWidth="1"/>
    <col min="4106" max="4106" width="3.7265625" style="114" customWidth="1"/>
    <col min="4107" max="4107" width="45.7265625" style="114" customWidth="1"/>
    <col min="4108" max="4352" width="11.453125" style="114"/>
    <col min="4353" max="4353" width="28.1796875" style="114" customWidth="1"/>
    <col min="4354" max="4354" width="61.54296875" style="114" bestFit="1" customWidth="1"/>
    <col min="4355" max="4355" width="24.7265625" style="114" bestFit="1" customWidth="1"/>
    <col min="4356" max="4358" width="17.7265625" style="114" customWidth="1"/>
    <col min="4359" max="4359" width="3.7265625" style="114" customWidth="1"/>
    <col min="4360" max="4361" width="12.7265625" style="114" customWidth="1"/>
    <col min="4362" max="4362" width="3.7265625" style="114" customWidth="1"/>
    <col min="4363" max="4363" width="45.7265625" style="114" customWidth="1"/>
    <col min="4364" max="4608" width="11.453125" style="114"/>
    <col min="4609" max="4609" width="28.1796875" style="114" customWidth="1"/>
    <col min="4610" max="4610" width="61.54296875" style="114" bestFit="1" customWidth="1"/>
    <col min="4611" max="4611" width="24.7265625" style="114" bestFit="1" customWidth="1"/>
    <col min="4612" max="4614" width="17.7265625" style="114" customWidth="1"/>
    <col min="4615" max="4615" width="3.7265625" style="114" customWidth="1"/>
    <col min="4616" max="4617" width="12.7265625" style="114" customWidth="1"/>
    <col min="4618" max="4618" width="3.7265625" style="114" customWidth="1"/>
    <col min="4619" max="4619" width="45.7265625" style="114" customWidth="1"/>
    <col min="4620" max="4864" width="11.453125" style="114"/>
    <col min="4865" max="4865" width="28.1796875" style="114" customWidth="1"/>
    <col min="4866" max="4866" width="61.54296875" style="114" bestFit="1" customWidth="1"/>
    <col min="4867" max="4867" width="24.7265625" style="114" bestFit="1" customWidth="1"/>
    <col min="4868" max="4870" width="17.7265625" style="114" customWidth="1"/>
    <col min="4871" max="4871" width="3.7265625" style="114" customWidth="1"/>
    <col min="4872" max="4873" width="12.7265625" style="114" customWidth="1"/>
    <col min="4874" max="4874" width="3.7265625" style="114" customWidth="1"/>
    <col min="4875" max="4875" width="45.7265625" style="114" customWidth="1"/>
    <col min="4876" max="5120" width="11.453125" style="114"/>
    <col min="5121" max="5121" width="28.1796875" style="114" customWidth="1"/>
    <col min="5122" max="5122" width="61.54296875" style="114" bestFit="1" customWidth="1"/>
    <col min="5123" max="5123" width="24.7265625" style="114" bestFit="1" customWidth="1"/>
    <col min="5124" max="5126" width="17.7265625" style="114" customWidth="1"/>
    <col min="5127" max="5127" width="3.7265625" style="114" customWidth="1"/>
    <col min="5128" max="5129" width="12.7265625" style="114" customWidth="1"/>
    <col min="5130" max="5130" width="3.7265625" style="114" customWidth="1"/>
    <col min="5131" max="5131" width="45.7265625" style="114" customWidth="1"/>
    <col min="5132" max="5376" width="11.453125" style="114"/>
    <col min="5377" max="5377" width="28.1796875" style="114" customWidth="1"/>
    <col min="5378" max="5378" width="61.54296875" style="114" bestFit="1" customWidth="1"/>
    <col min="5379" max="5379" width="24.7265625" style="114" bestFit="1" customWidth="1"/>
    <col min="5380" max="5382" width="17.7265625" style="114" customWidth="1"/>
    <col min="5383" max="5383" width="3.7265625" style="114" customWidth="1"/>
    <col min="5384" max="5385" width="12.7265625" style="114" customWidth="1"/>
    <col min="5386" max="5386" width="3.7265625" style="114" customWidth="1"/>
    <col min="5387" max="5387" width="45.7265625" style="114" customWidth="1"/>
    <col min="5388" max="5632" width="11.453125" style="114"/>
    <col min="5633" max="5633" width="28.1796875" style="114" customWidth="1"/>
    <col min="5634" max="5634" width="61.54296875" style="114" bestFit="1" customWidth="1"/>
    <col min="5635" max="5635" width="24.7265625" style="114" bestFit="1" customWidth="1"/>
    <col min="5636" max="5638" width="17.7265625" style="114" customWidth="1"/>
    <col min="5639" max="5639" width="3.7265625" style="114" customWidth="1"/>
    <col min="5640" max="5641" width="12.7265625" style="114" customWidth="1"/>
    <col min="5642" max="5642" width="3.7265625" style="114" customWidth="1"/>
    <col min="5643" max="5643" width="45.7265625" style="114" customWidth="1"/>
    <col min="5644" max="5888" width="11.453125" style="114"/>
    <col min="5889" max="5889" width="28.1796875" style="114" customWidth="1"/>
    <col min="5890" max="5890" width="61.54296875" style="114" bestFit="1" customWidth="1"/>
    <col min="5891" max="5891" width="24.7265625" style="114" bestFit="1" customWidth="1"/>
    <col min="5892" max="5894" width="17.7265625" style="114" customWidth="1"/>
    <col min="5895" max="5895" width="3.7265625" style="114" customWidth="1"/>
    <col min="5896" max="5897" width="12.7265625" style="114" customWidth="1"/>
    <col min="5898" max="5898" width="3.7265625" style="114" customWidth="1"/>
    <col min="5899" max="5899" width="45.7265625" style="114" customWidth="1"/>
    <col min="5900" max="6144" width="11.453125" style="114"/>
    <col min="6145" max="6145" width="28.1796875" style="114" customWidth="1"/>
    <col min="6146" max="6146" width="61.54296875" style="114" bestFit="1" customWidth="1"/>
    <col min="6147" max="6147" width="24.7265625" style="114" bestFit="1" customWidth="1"/>
    <col min="6148" max="6150" width="17.7265625" style="114" customWidth="1"/>
    <col min="6151" max="6151" width="3.7265625" style="114" customWidth="1"/>
    <col min="6152" max="6153" width="12.7265625" style="114" customWidth="1"/>
    <col min="6154" max="6154" width="3.7265625" style="114" customWidth="1"/>
    <col min="6155" max="6155" width="45.7265625" style="114" customWidth="1"/>
    <col min="6156" max="6400" width="11.453125" style="114"/>
    <col min="6401" max="6401" width="28.1796875" style="114" customWidth="1"/>
    <col min="6402" max="6402" width="61.54296875" style="114" bestFit="1" customWidth="1"/>
    <col min="6403" max="6403" width="24.7265625" style="114" bestFit="1" customWidth="1"/>
    <col min="6404" max="6406" width="17.7265625" style="114" customWidth="1"/>
    <col min="6407" max="6407" width="3.7265625" style="114" customWidth="1"/>
    <col min="6408" max="6409" width="12.7265625" style="114" customWidth="1"/>
    <col min="6410" max="6410" width="3.7265625" style="114" customWidth="1"/>
    <col min="6411" max="6411" width="45.7265625" style="114" customWidth="1"/>
    <col min="6412" max="6656" width="11.453125" style="114"/>
    <col min="6657" max="6657" width="28.1796875" style="114" customWidth="1"/>
    <col min="6658" max="6658" width="61.54296875" style="114" bestFit="1" customWidth="1"/>
    <col min="6659" max="6659" width="24.7265625" style="114" bestFit="1" customWidth="1"/>
    <col min="6660" max="6662" width="17.7265625" style="114" customWidth="1"/>
    <col min="6663" max="6663" width="3.7265625" style="114" customWidth="1"/>
    <col min="6664" max="6665" width="12.7265625" style="114" customWidth="1"/>
    <col min="6666" max="6666" width="3.7265625" style="114" customWidth="1"/>
    <col min="6667" max="6667" width="45.7265625" style="114" customWidth="1"/>
    <col min="6668" max="6912" width="11.453125" style="114"/>
    <col min="6913" max="6913" width="28.1796875" style="114" customWidth="1"/>
    <col min="6914" max="6914" width="61.54296875" style="114" bestFit="1" customWidth="1"/>
    <col min="6915" max="6915" width="24.7265625" style="114" bestFit="1" customWidth="1"/>
    <col min="6916" max="6918" width="17.7265625" style="114" customWidth="1"/>
    <col min="6919" max="6919" width="3.7265625" style="114" customWidth="1"/>
    <col min="6920" max="6921" width="12.7265625" style="114" customWidth="1"/>
    <col min="6922" max="6922" width="3.7265625" style="114" customWidth="1"/>
    <col min="6923" max="6923" width="45.7265625" style="114" customWidth="1"/>
    <col min="6924" max="7168" width="11.453125" style="114"/>
    <col min="7169" max="7169" width="28.1796875" style="114" customWidth="1"/>
    <col min="7170" max="7170" width="61.54296875" style="114" bestFit="1" customWidth="1"/>
    <col min="7171" max="7171" width="24.7265625" style="114" bestFit="1" customWidth="1"/>
    <col min="7172" max="7174" width="17.7265625" style="114" customWidth="1"/>
    <col min="7175" max="7175" width="3.7265625" style="114" customWidth="1"/>
    <col min="7176" max="7177" width="12.7265625" style="114" customWidth="1"/>
    <col min="7178" max="7178" width="3.7265625" style="114" customWidth="1"/>
    <col min="7179" max="7179" width="45.7265625" style="114" customWidth="1"/>
    <col min="7180" max="7424" width="11.453125" style="114"/>
    <col min="7425" max="7425" width="28.1796875" style="114" customWidth="1"/>
    <col min="7426" max="7426" width="61.54296875" style="114" bestFit="1" customWidth="1"/>
    <col min="7427" max="7427" width="24.7265625" style="114" bestFit="1" customWidth="1"/>
    <col min="7428" max="7430" width="17.7265625" style="114" customWidth="1"/>
    <col min="7431" max="7431" width="3.7265625" style="114" customWidth="1"/>
    <col min="7432" max="7433" width="12.7265625" style="114" customWidth="1"/>
    <col min="7434" max="7434" width="3.7265625" style="114" customWidth="1"/>
    <col min="7435" max="7435" width="45.7265625" style="114" customWidth="1"/>
    <col min="7436" max="7680" width="11.453125" style="114"/>
    <col min="7681" max="7681" width="28.1796875" style="114" customWidth="1"/>
    <col min="7682" max="7682" width="61.54296875" style="114" bestFit="1" customWidth="1"/>
    <col min="7683" max="7683" width="24.7265625" style="114" bestFit="1" customWidth="1"/>
    <col min="7684" max="7686" width="17.7265625" style="114" customWidth="1"/>
    <col min="7687" max="7687" width="3.7265625" style="114" customWidth="1"/>
    <col min="7688" max="7689" width="12.7265625" style="114" customWidth="1"/>
    <col min="7690" max="7690" width="3.7265625" style="114" customWidth="1"/>
    <col min="7691" max="7691" width="45.7265625" style="114" customWidth="1"/>
    <col min="7692" max="7936" width="11.453125" style="114"/>
    <col min="7937" max="7937" width="28.1796875" style="114" customWidth="1"/>
    <col min="7938" max="7938" width="61.54296875" style="114" bestFit="1" customWidth="1"/>
    <col min="7939" max="7939" width="24.7265625" style="114" bestFit="1" customWidth="1"/>
    <col min="7940" max="7942" width="17.7265625" style="114" customWidth="1"/>
    <col min="7943" max="7943" width="3.7265625" style="114" customWidth="1"/>
    <col min="7944" max="7945" width="12.7265625" style="114" customWidth="1"/>
    <col min="7946" max="7946" width="3.7265625" style="114" customWidth="1"/>
    <col min="7947" max="7947" width="45.7265625" style="114" customWidth="1"/>
    <col min="7948" max="8192" width="11.453125" style="114"/>
    <col min="8193" max="8193" width="28.1796875" style="114" customWidth="1"/>
    <col min="8194" max="8194" width="61.54296875" style="114" bestFit="1" customWidth="1"/>
    <col min="8195" max="8195" width="24.7265625" style="114" bestFit="1" customWidth="1"/>
    <col min="8196" max="8198" width="17.7265625" style="114" customWidth="1"/>
    <col min="8199" max="8199" width="3.7265625" style="114" customWidth="1"/>
    <col min="8200" max="8201" width="12.7265625" style="114" customWidth="1"/>
    <col min="8202" max="8202" width="3.7265625" style="114" customWidth="1"/>
    <col min="8203" max="8203" width="45.7265625" style="114" customWidth="1"/>
    <col min="8204" max="8448" width="11.453125" style="114"/>
    <col min="8449" max="8449" width="28.1796875" style="114" customWidth="1"/>
    <col min="8450" max="8450" width="61.54296875" style="114" bestFit="1" customWidth="1"/>
    <col min="8451" max="8451" width="24.7265625" style="114" bestFit="1" customWidth="1"/>
    <col min="8452" max="8454" width="17.7265625" style="114" customWidth="1"/>
    <col min="8455" max="8455" width="3.7265625" style="114" customWidth="1"/>
    <col min="8456" max="8457" width="12.7265625" style="114" customWidth="1"/>
    <col min="8458" max="8458" width="3.7265625" style="114" customWidth="1"/>
    <col min="8459" max="8459" width="45.7265625" style="114" customWidth="1"/>
    <col min="8460" max="8704" width="11.453125" style="114"/>
    <col min="8705" max="8705" width="28.1796875" style="114" customWidth="1"/>
    <col min="8706" max="8706" width="61.54296875" style="114" bestFit="1" customWidth="1"/>
    <col min="8707" max="8707" width="24.7265625" style="114" bestFit="1" customWidth="1"/>
    <col min="8708" max="8710" width="17.7265625" style="114" customWidth="1"/>
    <col min="8711" max="8711" width="3.7265625" style="114" customWidth="1"/>
    <col min="8712" max="8713" width="12.7265625" style="114" customWidth="1"/>
    <col min="8714" max="8714" width="3.7265625" style="114" customWidth="1"/>
    <col min="8715" max="8715" width="45.7265625" style="114" customWidth="1"/>
    <col min="8716" max="8960" width="11.453125" style="114"/>
    <col min="8961" max="8961" width="28.1796875" style="114" customWidth="1"/>
    <col min="8962" max="8962" width="61.54296875" style="114" bestFit="1" customWidth="1"/>
    <col min="8963" max="8963" width="24.7265625" style="114" bestFit="1" customWidth="1"/>
    <col min="8964" max="8966" width="17.7265625" style="114" customWidth="1"/>
    <col min="8967" max="8967" width="3.7265625" style="114" customWidth="1"/>
    <col min="8968" max="8969" width="12.7265625" style="114" customWidth="1"/>
    <col min="8970" max="8970" width="3.7265625" style="114" customWidth="1"/>
    <col min="8971" max="8971" width="45.7265625" style="114" customWidth="1"/>
    <col min="8972" max="9216" width="11.453125" style="114"/>
    <col min="9217" max="9217" width="28.1796875" style="114" customWidth="1"/>
    <col min="9218" max="9218" width="61.54296875" style="114" bestFit="1" customWidth="1"/>
    <col min="9219" max="9219" width="24.7265625" style="114" bestFit="1" customWidth="1"/>
    <col min="9220" max="9222" width="17.7265625" style="114" customWidth="1"/>
    <col min="9223" max="9223" width="3.7265625" style="114" customWidth="1"/>
    <col min="9224" max="9225" width="12.7265625" style="114" customWidth="1"/>
    <col min="9226" max="9226" width="3.7265625" style="114" customWidth="1"/>
    <col min="9227" max="9227" width="45.7265625" style="114" customWidth="1"/>
    <col min="9228" max="9472" width="11.453125" style="114"/>
    <col min="9473" max="9473" width="28.1796875" style="114" customWidth="1"/>
    <col min="9474" max="9474" width="61.54296875" style="114" bestFit="1" customWidth="1"/>
    <col min="9475" max="9475" width="24.7265625" style="114" bestFit="1" customWidth="1"/>
    <col min="9476" max="9478" width="17.7265625" style="114" customWidth="1"/>
    <col min="9479" max="9479" width="3.7265625" style="114" customWidth="1"/>
    <col min="9480" max="9481" width="12.7265625" style="114" customWidth="1"/>
    <col min="9482" max="9482" width="3.7265625" style="114" customWidth="1"/>
    <col min="9483" max="9483" width="45.7265625" style="114" customWidth="1"/>
    <col min="9484" max="9728" width="11.453125" style="114"/>
    <col min="9729" max="9729" width="28.1796875" style="114" customWidth="1"/>
    <col min="9730" max="9730" width="61.54296875" style="114" bestFit="1" customWidth="1"/>
    <col min="9731" max="9731" width="24.7265625" style="114" bestFit="1" customWidth="1"/>
    <col min="9732" max="9734" width="17.7265625" style="114" customWidth="1"/>
    <col min="9735" max="9735" width="3.7265625" style="114" customWidth="1"/>
    <col min="9736" max="9737" width="12.7265625" style="114" customWidth="1"/>
    <col min="9738" max="9738" width="3.7265625" style="114" customWidth="1"/>
    <col min="9739" max="9739" width="45.7265625" style="114" customWidth="1"/>
    <col min="9740" max="9984" width="11.453125" style="114"/>
    <col min="9985" max="9985" width="28.1796875" style="114" customWidth="1"/>
    <col min="9986" max="9986" width="61.54296875" style="114" bestFit="1" customWidth="1"/>
    <col min="9987" max="9987" width="24.7265625" style="114" bestFit="1" customWidth="1"/>
    <col min="9988" max="9990" width="17.7265625" style="114" customWidth="1"/>
    <col min="9991" max="9991" width="3.7265625" style="114" customWidth="1"/>
    <col min="9992" max="9993" width="12.7265625" style="114" customWidth="1"/>
    <col min="9994" max="9994" width="3.7265625" style="114" customWidth="1"/>
    <col min="9995" max="9995" width="45.7265625" style="114" customWidth="1"/>
    <col min="9996" max="10240" width="11.453125" style="114"/>
    <col min="10241" max="10241" width="28.1796875" style="114" customWidth="1"/>
    <col min="10242" max="10242" width="61.54296875" style="114" bestFit="1" customWidth="1"/>
    <col min="10243" max="10243" width="24.7265625" style="114" bestFit="1" customWidth="1"/>
    <col min="10244" max="10246" width="17.7265625" style="114" customWidth="1"/>
    <col min="10247" max="10247" width="3.7265625" style="114" customWidth="1"/>
    <col min="10248" max="10249" width="12.7265625" style="114" customWidth="1"/>
    <col min="10250" max="10250" width="3.7265625" style="114" customWidth="1"/>
    <col min="10251" max="10251" width="45.7265625" style="114" customWidth="1"/>
    <col min="10252" max="10496" width="11.453125" style="114"/>
    <col min="10497" max="10497" width="28.1796875" style="114" customWidth="1"/>
    <col min="10498" max="10498" width="61.54296875" style="114" bestFit="1" customWidth="1"/>
    <col min="10499" max="10499" width="24.7265625" style="114" bestFit="1" customWidth="1"/>
    <col min="10500" max="10502" width="17.7265625" style="114" customWidth="1"/>
    <col min="10503" max="10503" width="3.7265625" style="114" customWidth="1"/>
    <col min="10504" max="10505" width="12.7265625" style="114" customWidth="1"/>
    <col min="10506" max="10506" width="3.7265625" style="114" customWidth="1"/>
    <col min="10507" max="10507" width="45.7265625" style="114" customWidth="1"/>
    <col min="10508" max="10752" width="11.453125" style="114"/>
    <col min="10753" max="10753" width="28.1796875" style="114" customWidth="1"/>
    <col min="10754" max="10754" width="61.54296875" style="114" bestFit="1" customWidth="1"/>
    <col min="10755" max="10755" width="24.7265625" style="114" bestFit="1" customWidth="1"/>
    <col min="10756" max="10758" width="17.7265625" style="114" customWidth="1"/>
    <col min="10759" max="10759" width="3.7265625" style="114" customWidth="1"/>
    <col min="10760" max="10761" width="12.7265625" style="114" customWidth="1"/>
    <col min="10762" max="10762" width="3.7265625" style="114" customWidth="1"/>
    <col min="10763" max="10763" width="45.7265625" style="114" customWidth="1"/>
    <col min="10764" max="11008" width="11.453125" style="114"/>
    <col min="11009" max="11009" width="28.1796875" style="114" customWidth="1"/>
    <col min="11010" max="11010" width="61.54296875" style="114" bestFit="1" customWidth="1"/>
    <col min="11011" max="11011" width="24.7265625" style="114" bestFit="1" customWidth="1"/>
    <col min="11012" max="11014" width="17.7265625" style="114" customWidth="1"/>
    <col min="11015" max="11015" width="3.7265625" style="114" customWidth="1"/>
    <col min="11016" max="11017" width="12.7265625" style="114" customWidth="1"/>
    <col min="11018" max="11018" width="3.7265625" style="114" customWidth="1"/>
    <col min="11019" max="11019" width="45.7265625" style="114" customWidth="1"/>
    <col min="11020" max="11264" width="11.453125" style="114"/>
    <col min="11265" max="11265" width="28.1796875" style="114" customWidth="1"/>
    <col min="11266" max="11266" width="61.54296875" style="114" bestFit="1" customWidth="1"/>
    <col min="11267" max="11267" width="24.7265625" style="114" bestFit="1" customWidth="1"/>
    <col min="11268" max="11270" width="17.7265625" style="114" customWidth="1"/>
    <col min="11271" max="11271" width="3.7265625" style="114" customWidth="1"/>
    <col min="11272" max="11273" width="12.7265625" style="114" customWidth="1"/>
    <col min="11274" max="11274" width="3.7265625" style="114" customWidth="1"/>
    <col min="11275" max="11275" width="45.7265625" style="114" customWidth="1"/>
    <col min="11276" max="11520" width="11.453125" style="114"/>
    <col min="11521" max="11521" width="28.1796875" style="114" customWidth="1"/>
    <col min="11522" max="11522" width="61.54296875" style="114" bestFit="1" customWidth="1"/>
    <col min="11523" max="11523" width="24.7265625" style="114" bestFit="1" customWidth="1"/>
    <col min="11524" max="11526" width="17.7265625" style="114" customWidth="1"/>
    <col min="11527" max="11527" width="3.7265625" style="114" customWidth="1"/>
    <col min="11528" max="11529" width="12.7265625" style="114" customWidth="1"/>
    <col min="11530" max="11530" width="3.7265625" style="114" customWidth="1"/>
    <col min="11531" max="11531" width="45.7265625" style="114" customWidth="1"/>
    <col min="11532" max="11776" width="11.453125" style="114"/>
    <col min="11777" max="11777" width="28.1796875" style="114" customWidth="1"/>
    <col min="11778" max="11778" width="61.54296875" style="114" bestFit="1" customWidth="1"/>
    <col min="11779" max="11779" width="24.7265625" style="114" bestFit="1" customWidth="1"/>
    <col min="11780" max="11782" width="17.7265625" style="114" customWidth="1"/>
    <col min="11783" max="11783" width="3.7265625" style="114" customWidth="1"/>
    <col min="11784" max="11785" width="12.7265625" style="114" customWidth="1"/>
    <col min="11786" max="11786" width="3.7265625" style="114" customWidth="1"/>
    <col min="11787" max="11787" width="45.7265625" style="114" customWidth="1"/>
    <col min="11788" max="12032" width="11.453125" style="114"/>
    <col min="12033" max="12033" width="28.1796875" style="114" customWidth="1"/>
    <col min="12034" max="12034" width="61.54296875" style="114" bestFit="1" customWidth="1"/>
    <col min="12035" max="12035" width="24.7265625" style="114" bestFit="1" customWidth="1"/>
    <col min="12036" max="12038" width="17.7265625" style="114" customWidth="1"/>
    <col min="12039" max="12039" width="3.7265625" style="114" customWidth="1"/>
    <col min="12040" max="12041" width="12.7265625" style="114" customWidth="1"/>
    <col min="12042" max="12042" width="3.7265625" style="114" customWidth="1"/>
    <col min="12043" max="12043" width="45.7265625" style="114" customWidth="1"/>
    <col min="12044" max="12288" width="11.453125" style="114"/>
    <col min="12289" max="12289" width="28.1796875" style="114" customWidth="1"/>
    <col min="12290" max="12290" width="61.54296875" style="114" bestFit="1" customWidth="1"/>
    <col min="12291" max="12291" width="24.7265625" style="114" bestFit="1" customWidth="1"/>
    <col min="12292" max="12294" width="17.7265625" style="114" customWidth="1"/>
    <col min="12295" max="12295" width="3.7265625" style="114" customWidth="1"/>
    <col min="12296" max="12297" width="12.7265625" style="114" customWidth="1"/>
    <col min="12298" max="12298" width="3.7265625" style="114" customWidth="1"/>
    <col min="12299" max="12299" width="45.7265625" style="114" customWidth="1"/>
    <col min="12300" max="12544" width="11.453125" style="114"/>
    <col min="12545" max="12545" width="28.1796875" style="114" customWidth="1"/>
    <col min="12546" max="12546" width="61.54296875" style="114" bestFit="1" customWidth="1"/>
    <col min="12547" max="12547" width="24.7265625" style="114" bestFit="1" customWidth="1"/>
    <col min="12548" max="12550" width="17.7265625" style="114" customWidth="1"/>
    <col min="12551" max="12551" width="3.7265625" style="114" customWidth="1"/>
    <col min="12552" max="12553" width="12.7265625" style="114" customWidth="1"/>
    <col min="12554" max="12554" width="3.7265625" style="114" customWidth="1"/>
    <col min="12555" max="12555" width="45.7265625" style="114" customWidth="1"/>
    <col min="12556" max="12800" width="11.453125" style="114"/>
    <col min="12801" max="12801" width="28.1796875" style="114" customWidth="1"/>
    <col min="12802" max="12802" width="61.54296875" style="114" bestFit="1" customWidth="1"/>
    <col min="12803" max="12803" width="24.7265625" style="114" bestFit="1" customWidth="1"/>
    <col min="12804" max="12806" width="17.7265625" style="114" customWidth="1"/>
    <col min="12807" max="12807" width="3.7265625" style="114" customWidth="1"/>
    <col min="12808" max="12809" width="12.7265625" style="114" customWidth="1"/>
    <col min="12810" max="12810" width="3.7265625" style="114" customWidth="1"/>
    <col min="12811" max="12811" width="45.7265625" style="114" customWidth="1"/>
    <col min="12812" max="13056" width="11.453125" style="114"/>
    <col min="13057" max="13057" width="28.1796875" style="114" customWidth="1"/>
    <col min="13058" max="13058" width="61.54296875" style="114" bestFit="1" customWidth="1"/>
    <col min="13059" max="13059" width="24.7265625" style="114" bestFit="1" customWidth="1"/>
    <col min="13060" max="13062" width="17.7265625" style="114" customWidth="1"/>
    <col min="13063" max="13063" width="3.7265625" style="114" customWidth="1"/>
    <col min="13064" max="13065" width="12.7265625" style="114" customWidth="1"/>
    <col min="13066" max="13066" width="3.7265625" style="114" customWidth="1"/>
    <col min="13067" max="13067" width="45.7265625" style="114" customWidth="1"/>
    <col min="13068" max="13312" width="11.453125" style="114"/>
    <col min="13313" max="13313" width="28.1796875" style="114" customWidth="1"/>
    <col min="13314" max="13314" width="61.54296875" style="114" bestFit="1" customWidth="1"/>
    <col min="13315" max="13315" width="24.7265625" style="114" bestFit="1" customWidth="1"/>
    <col min="13316" max="13318" width="17.7265625" style="114" customWidth="1"/>
    <col min="13319" max="13319" width="3.7265625" style="114" customWidth="1"/>
    <col min="13320" max="13321" width="12.7265625" style="114" customWidth="1"/>
    <col min="13322" max="13322" width="3.7265625" style="114" customWidth="1"/>
    <col min="13323" max="13323" width="45.7265625" style="114" customWidth="1"/>
    <col min="13324" max="13568" width="11.453125" style="114"/>
    <col min="13569" max="13569" width="28.1796875" style="114" customWidth="1"/>
    <col min="13570" max="13570" width="61.54296875" style="114" bestFit="1" customWidth="1"/>
    <col min="13571" max="13571" width="24.7265625" style="114" bestFit="1" customWidth="1"/>
    <col min="13572" max="13574" width="17.7265625" style="114" customWidth="1"/>
    <col min="13575" max="13575" width="3.7265625" style="114" customWidth="1"/>
    <col min="13576" max="13577" width="12.7265625" style="114" customWidth="1"/>
    <col min="13578" max="13578" width="3.7265625" style="114" customWidth="1"/>
    <col min="13579" max="13579" width="45.7265625" style="114" customWidth="1"/>
    <col min="13580" max="13824" width="11.453125" style="114"/>
    <col min="13825" max="13825" width="28.1796875" style="114" customWidth="1"/>
    <col min="13826" max="13826" width="61.54296875" style="114" bestFit="1" customWidth="1"/>
    <col min="13827" max="13827" width="24.7265625" style="114" bestFit="1" customWidth="1"/>
    <col min="13828" max="13830" width="17.7265625" style="114" customWidth="1"/>
    <col min="13831" max="13831" width="3.7265625" style="114" customWidth="1"/>
    <col min="13832" max="13833" width="12.7265625" style="114" customWidth="1"/>
    <col min="13834" max="13834" width="3.7265625" style="114" customWidth="1"/>
    <col min="13835" max="13835" width="45.7265625" style="114" customWidth="1"/>
    <col min="13836" max="14080" width="11.453125" style="114"/>
    <col min="14081" max="14081" width="28.1796875" style="114" customWidth="1"/>
    <col min="14082" max="14082" width="61.54296875" style="114" bestFit="1" customWidth="1"/>
    <col min="14083" max="14083" width="24.7265625" style="114" bestFit="1" customWidth="1"/>
    <col min="14084" max="14086" width="17.7265625" style="114" customWidth="1"/>
    <col min="14087" max="14087" width="3.7265625" style="114" customWidth="1"/>
    <col min="14088" max="14089" width="12.7265625" style="114" customWidth="1"/>
    <col min="14090" max="14090" width="3.7265625" style="114" customWidth="1"/>
    <col min="14091" max="14091" width="45.7265625" style="114" customWidth="1"/>
    <col min="14092" max="14336" width="11.453125" style="114"/>
    <col min="14337" max="14337" width="28.1796875" style="114" customWidth="1"/>
    <col min="14338" max="14338" width="61.54296875" style="114" bestFit="1" customWidth="1"/>
    <col min="14339" max="14339" width="24.7265625" style="114" bestFit="1" customWidth="1"/>
    <col min="14340" max="14342" width="17.7265625" style="114" customWidth="1"/>
    <col min="14343" max="14343" width="3.7265625" style="114" customWidth="1"/>
    <col min="14344" max="14345" width="12.7265625" style="114" customWidth="1"/>
    <col min="14346" max="14346" width="3.7265625" style="114" customWidth="1"/>
    <col min="14347" max="14347" width="45.7265625" style="114" customWidth="1"/>
    <col min="14348" max="14592" width="11.453125" style="114"/>
    <col min="14593" max="14593" width="28.1796875" style="114" customWidth="1"/>
    <col min="14594" max="14594" width="61.54296875" style="114" bestFit="1" customWidth="1"/>
    <col min="14595" max="14595" width="24.7265625" style="114" bestFit="1" customWidth="1"/>
    <col min="14596" max="14598" width="17.7265625" style="114" customWidth="1"/>
    <col min="14599" max="14599" width="3.7265625" style="114" customWidth="1"/>
    <col min="14600" max="14601" width="12.7265625" style="114" customWidth="1"/>
    <col min="14602" max="14602" width="3.7265625" style="114" customWidth="1"/>
    <col min="14603" max="14603" width="45.7265625" style="114" customWidth="1"/>
    <col min="14604" max="14848" width="11.453125" style="114"/>
    <col min="14849" max="14849" width="28.1796875" style="114" customWidth="1"/>
    <col min="14850" max="14850" width="61.54296875" style="114" bestFit="1" customWidth="1"/>
    <col min="14851" max="14851" width="24.7265625" style="114" bestFit="1" customWidth="1"/>
    <col min="14852" max="14854" width="17.7265625" style="114" customWidth="1"/>
    <col min="14855" max="14855" width="3.7265625" style="114" customWidth="1"/>
    <col min="14856" max="14857" width="12.7265625" style="114" customWidth="1"/>
    <col min="14858" max="14858" width="3.7265625" style="114" customWidth="1"/>
    <col min="14859" max="14859" width="45.7265625" style="114" customWidth="1"/>
    <col min="14860" max="15104" width="11.453125" style="114"/>
    <col min="15105" max="15105" width="28.1796875" style="114" customWidth="1"/>
    <col min="15106" max="15106" width="61.54296875" style="114" bestFit="1" customWidth="1"/>
    <col min="15107" max="15107" width="24.7265625" style="114" bestFit="1" customWidth="1"/>
    <col min="15108" max="15110" width="17.7265625" style="114" customWidth="1"/>
    <col min="15111" max="15111" width="3.7265625" style="114" customWidth="1"/>
    <col min="15112" max="15113" width="12.7265625" style="114" customWidth="1"/>
    <col min="15114" max="15114" width="3.7265625" style="114" customWidth="1"/>
    <col min="15115" max="15115" width="45.7265625" style="114" customWidth="1"/>
    <col min="15116" max="15360" width="11.453125" style="114"/>
    <col min="15361" max="15361" width="28.1796875" style="114" customWidth="1"/>
    <col min="15362" max="15362" width="61.54296875" style="114" bestFit="1" customWidth="1"/>
    <col min="15363" max="15363" width="24.7265625" style="114" bestFit="1" customWidth="1"/>
    <col min="15364" max="15366" width="17.7265625" style="114" customWidth="1"/>
    <col min="15367" max="15367" width="3.7265625" style="114" customWidth="1"/>
    <col min="15368" max="15369" width="12.7265625" style="114" customWidth="1"/>
    <col min="15370" max="15370" width="3.7265625" style="114" customWidth="1"/>
    <col min="15371" max="15371" width="45.7265625" style="114" customWidth="1"/>
    <col min="15372" max="15616" width="11.453125" style="114"/>
    <col min="15617" max="15617" width="28.1796875" style="114" customWidth="1"/>
    <col min="15618" max="15618" width="61.54296875" style="114" bestFit="1" customWidth="1"/>
    <col min="15619" max="15619" width="24.7265625" style="114" bestFit="1" customWidth="1"/>
    <col min="15620" max="15622" width="17.7265625" style="114" customWidth="1"/>
    <col min="15623" max="15623" width="3.7265625" style="114" customWidth="1"/>
    <col min="15624" max="15625" width="12.7265625" style="114" customWidth="1"/>
    <col min="15626" max="15626" width="3.7265625" style="114" customWidth="1"/>
    <col min="15627" max="15627" width="45.7265625" style="114" customWidth="1"/>
    <col min="15628" max="15872" width="11.453125" style="114"/>
    <col min="15873" max="15873" width="28.1796875" style="114" customWidth="1"/>
    <col min="15874" max="15874" width="61.54296875" style="114" bestFit="1" customWidth="1"/>
    <col min="15875" max="15875" width="24.7265625" style="114" bestFit="1" customWidth="1"/>
    <col min="15876" max="15878" width="17.7265625" style="114" customWidth="1"/>
    <col min="15879" max="15879" width="3.7265625" style="114" customWidth="1"/>
    <col min="15880" max="15881" width="12.7265625" style="114" customWidth="1"/>
    <col min="15882" max="15882" width="3.7265625" style="114" customWidth="1"/>
    <col min="15883" max="15883" width="45.7265625" style="114" customWidth="1"/>
    <col min="15884" max="16128" width="11.453125" style="114"/>
    <col min="16129" max="16129" width="28.1796875" style="114" customWidth="1"/>
    <col min="16130" max="16130" width="61.54296875" style="114" bestFit="1" customWidth="1"/>
    <col min="16131" max="16131" width="24.7265625" style="114" bestFit="1" customWidth="1"/>
    <col min="16132" max="16134" width="17.7265625" style="114" customWidth="1"/>
    <col min="16135" max="16135" width="3.7265625" style="114" customWidth="1"/>
    <col min="16136" max="16137" width="12.7265625" style="114" customWidth="1"/>
    <col min="16138" max="16138" width="3.7265625" style="114" customWidth="1"/>
    <col min="16139" max="16139" width="45.7265625" style="114" customWidth="1"/>
    <col min="16140" max="16384" width="11.453125" style="114"/>
  </cols>
  <sheetData>
    <row r="1" spans="1:11" ht="10" customHeight="1"/>
    <row r="2" spans="1:11" ht="30" customHeight="1">
      <c r="A2" s="102" t="s">
        <v>47</v>
      </c>
    </row>
    <row r="3" spans="1:11" ht="25" customHeight="1">
      <c r="A3" s="141" t="s">
        <v>46</v>
      </c>
      <c r="H3" s="114"/>
      <c r="I3" s="114"/>
    </row>
    <row r="4" spans="1:11" ht="20.149999999999999" customHeight="1">
      <c r="A4" s="141"/>
      <c r="H4" s="140"/>
    </row>
    <row r="5" spans="1:11" ht="30" customHeight="1">
      <c r="A5" s="1" t="s">
        <v>45</v>
      </c>
      <c r="B5" s="1" t="s">
        <v>44</v>
      </c>
      <c r="C5" s="2" t="s">
        <v>43</v>
      </c>
      <c r="D5" s="3" t="s">
        <v>42</v>
      </c>
      <c r="E5" s="3" t="s">
        <v>41</v>
      </c>
      <c r="F5" s="3" t="s">
        <v>40</v>
      </c>
      <c r="H5" s="4" t="s">
        <v>39</v>
      </c>
      <c r="I5" s="5" t="s">
        <v>38</v>
      </c>
      <c r="K5" s="139" t="s">
        <v>37</v>
      </c>
    </row>
    <row r="6" spans="1:11" ht="14.5" customHeight="1">
      <c r="A6" s="138"/>
      <c r="B6" s="132"/>
      <c r="C6" s="132"/>
      <c r="D6" s="137" t="s">
        <v>36</v>
      </c>
      <c r="E6" s="137" t="s">
        <v>36</v>
      </c>
      <c r="F6" s="137" t="s">
        <v>36</v>
      </c>
      <c r="H6" s="137" t="s">
        <v>36</v>
      </c>
      <c r="I6" s="136"/>
      <c r="K6" s="132"/>
    </row>
    <row r="7" spans="1:11" ht="17.25" customHeight="1">
      <c r="K7" s="251" t="s">
        <v>35</v>
      </c>
    </row>
    <row r="8" spans="1:11" ht="17.25" customHeight="1">
      <c r="K8" s="252"/>
    </row>
    <row r="9" spans="1:11" ht="17.25" customHeight="1">
      <c r="K9" s="252"/>
    </row>
    <row r="10" spans="1:11" ht="17.25" customHeight="1" thickBot="1">
      <c r="A10" s="6" t="s">
        <v>34</v>
      </c>
      <c r="B10" s="7"/>
      <c r="C10" s="7"/>
      <c r="D10" s="8"/>
      <c r="E10" s="9"/>
      <c r="F10" s="10"/>
    </row>
    <row r="11" spans="1:11" ht="17.25" customHeight="1" thickTop="1">
      <c r="A11" s="135" t="s">
        <v>27</v>
      </c>
      <c r="B11" s="135" t="s">
        <v>33</v>
      </c>
      <c r="C11" s="134" t="s">
        <v>0</v>
      </c>
      <c r="D11" s="11">
        <v>26.1</v>
      </c>
      <c r="E11" s="133">
        <f>D11-1.3*$H11</f>
        <v>19.236000000000001</v>
      </c>
      <c r="F11" s="125">
        <f>D11+1.3*$H11</f>
        <v>32.963999999999999</v>
      </c>
      <c r="H11" s="12">
        <v>5.28</v>
      </c>
      <c r="I11" s="121">
        <f>POWER(H11,2)</f>
        <v>27.878400000000003</v>
      </c>
    </row>
    <row r="12" spans="1:11" ht="17.25" customHeight="1">
      <c r="A12" s="132" t="s">
        <v>25</v>
      </c>
      <c r="B12" s="132" t="s">
        <v>32</v>
      </c>
      <c r="C12" s="128" t="s">
        <v>0</v>
      </c>
      <c r="D12" s="13">
        <v>40.5</v>
      </c>
      <c r="E12" s="127">
        <f>D12-1.3*$H12</f>
        <v>30.1</v>
      </c>
      <c r="F12" s="126">
        <f>D12+1.3*$H12</f>
        <v>50.9</v>
      </c>
      <c r="H12" s="14">
        <v>8</v>
      </c>
      <c r="I12" s="121">
        <f>POWER(H12,2)</f>
        <v>64</v>
      </c>
    </row>
    <row r="13" spans="1:11" ht="17.25" customHeight="1">
      <c r="A13" s="132" t="s">
        <v>23</v>
      </c>
      <c r="B13" s="132" t="s">
        <v>31</v>
      </c>
      <c r="C13" s="128" t="s">
        <v>0</v>
      </c>
      <c r="D13" s="13">
        <v>9.1</v>
      </c>
      <c r="E13" s="127">
        <f>D13-1.3*$H13</f>
        <v>6.6949999999999994</v>
      </c>
      <c r="F13" s="126">
        <f>D13+1.3*$H13</f>
        <v>11.504999999999999</v>
      </c>
      <c r="H13" s="14">
        <v>1.85</v>
      </c>
      <c r="I13" s="121">
        <f>POWER(H13,2)</f>
        <v>3.4225000000000003</v>
      </c>
    </row>
    <row r="14" spans="1:11" ht="17.25" customHeight="1" thickBot="1">
      <c r="A14" s="132" t="s">
        <v>21</v>
      </c>
      <c r="B14" s="132" t="s">
        <v>30</v>
      </c>
      <c r="C14" s="128" t="s">
        <v>0</v>
      </c>
      <c r="D14" s="15">
        <v>7.8</v>
      </c>
      <c r="E14" s="127">
        <f>D14-1.3*$H14</f>
        <v>5.72</v>
      </c>
      <c r="F14" s="126">
        <f>D14+1.3*$H14</f>
        <v>9.879999999999999</v>
      </c>
      <c r="H14" s="16">
        <v>1.6</v>
      </c>
      <c r="I14" s="121">
        <f>POWER(H14,2)</f>
        <v>2.5600000000000005</v>
      </c>
    </row>
    <row r="15" spans="1:11" ht="17.25" customHeight="1" thickTop="1">
      <c r="A15" s="117"/>
      <c r="C15" s="117" t="s">
        <v>29</v>
      </c>
      <c r="D15" s="125">
        <f>SUM(D11:D14)</f>
        <v>83.499999999999986</v>
      </c>
    </row>
    <row r="16" spans="1:11" ht="17.25" customHeight="1"/>
    <row r="17" spans="1:11" ht="17.25" customHeight="1" thickBot="1">
      <c r="A17" s="6" t="s">
        <v>28</v>
      </c>
      <c r="B17" s="7"/>
      <c r="C17" s="7"/>
      <c r="D17" s="9"/>
      <c r="E17" s="9"/>
      <c r="F17" s="10"/>
    </row>
    <row r="18" spans="1:11" ht="17.25" customHeight="1" thickTop="1">
      <c r="A18" s="132" t="s">
        <v>27</v>
      </c>
      <c r="B18" s="132" t="s">
        <v>26</v>
      </c>
      <c r="C18" s="128" t="s">
        <v>0</v>
      </c>
      <c r="D18" s="11">
        <v>73.599999999999994</v>
      </c>
      <c r="E18" s="127">
        <f>D18-1.3*$H18</f>
        <v>54.424999999999997</v>
      </c>
      <c r="F18" s="126">
        <f>D18+1.3*$H18</f>
        <v>92.774999999999991</v>
      </c>
      <c r="H18" s="12">
        <v>14.75</v>
      </c>
      <c r="I18" s="121">
        <f>POWER(H18,2)</f>
        <v>217.5625</v>
      </c>
    </row>
    <row r="19" spans="1:11" ht="17.25" customHeight="1">
      <c r="A19" s="132" t="s">
        <v>25</v>
      </c>
      <c r="B19" s="132" t="s">
        <v>24</v>
      </c>
      <c r="C19" s="128" t="s">
        <v>1</v>
      </c>
      <c r="D19" s="13">
        <v>45</v>
      </c>
      <c r="E19" s="127">
        <f>D19-1.3*$H19</f>
        <v>37.369</v>
      </c>
      <c r="F19" s="126">
        <f>D19+1.3*$H19</f>
        <v>52.631</v>
      </c>
      <c r="H19" s="14">
        <v>5.87</v>
      </c>
      <c r="I19" s="121">
        <f>POWER(H19,2)</f>
        <v>34.456900000000005</v>
      </c>
    </row>
    <row r="20" spans="1:11" ht="17.25" customHeight="1">
      <c r="A20" s="132" t="s">
        <v>23</v>
      </c>
      <c r="B20" s="132" t="s">
        <v>22</v>
      </c>
      <c r="C20" s="128" t="s">
        <v>1</v>
      </c>
      <c r="D20" s="13">
        <v>13.7</v>
      </c>
      <c r="E20" s="127">
        <f>D20-1.3*$H20</f>
        <v>11.424999999999999</v>
      </c>
      <c r="F20" s="126">
        <f>D20+1.3*$H20</f>
        <v>15.975</v>
      </c>
      <c r="H20" s="14">
        <v>1.75</v>
      </c>
      <c r="I20" s="121">
        <f>POWER(H20,2)</f>
        <v>3.0625</v>
      </c>
    </row>
    <row r="21" spans="1:11" ht="17.25" customHeight="1" thickBot="1">
      <c r="A21" s="132" t="s">
        <v>21</v>
      </c>
      <c r="B21" s="132" t="s">
        <v>20</v>
      </c>
      <c r="C21" s="128" t="s">
        <v>1</v>
      </c>
      <c r="D21" s="15">
        <f>'[1]Bsp-Infrastrukturmassnahme'!L44</f>
        <v>971.25000000000011</v>
      </c>
      <c r="E21" s="127">
        <f>D21-1.3*$H21</f>
        <v>804.04223767644646</v>
      </c>
      <c r="F21" s="126">
        <f>D21+1.3*$H21</f>
        <v>1138.4577623235537</v>
      </c>
      <c r="H21" s="16">
        <f>'[1]Bsp-Infrastrukturmassnahme'!T44</f>
        <v>128.62135563350279</v>
      </c>
      <c r="I21" s="131">
        <f>POWER(H21,2)</f>
        <v>16543.453125</v>
      </c>
      <c r="K21" s="114" t="s">
        <v>19</v>
      </c>
    </row>
    <row r="22" spans="1:11" ht="17.25" customHeight="1" thickTop="1">
      <c r="A22" s="117"/>
      <c r="C22" s="117" t="s">
        <v>18</v>
      </c>
      <c r="D22" s="125">
        <f>SUM(D18:D21)</f>
        <v>1103.5500000000002</v>
      </c>
    </row>
    <row r="23" spans="1:11" ht="15" customHeight="1"/>
    <row r="24" spans="1:11" ht="17.5" customHeight="1" thickBot="1">
      <c r="A24" s="6" t="s">
        <v>17</v>
      </c>
      <c r="B24" s="7"/>
      <c r="C24" s="7"/>
      <c r="D24" s="9"/>
      <c r="E24" s="9"/>
      <c r="F24" s="10"/>
    </row>
    <row r="25" spans="1:11" ht="17.25" customHeight="1" thickTop="1">
      <c r="A25" s="130"/>
      <c r="B25" s="129" t="s">
        <v>16</v>
      </c>
      <c r="C25" s="128" t="s">
        <v>0</v>
      </c>
      <c r="D25" s="11">
        <v>1.3</v>
      </c>
      <c r="E25" s="127">
        <f>D25-1.3*$H25</f>
        <v>0.96199999999999997</v>
      </c>
      <c r="F25" s="126">
        <f>D25+1.3*$H25</f>
        <v>1.6380000000000001</v>
      </c>
      <c r="H25" s="12">
        <v>0.26</v>
      </c>
      <c r="I25" s="121">
        <f>POWER(H25,2)</f>
        <v>6.7600000000000007E-2</v>
      </c>
    </row>
    <row r="26" spans="1:11" ht="17.25" customHeight="1" thickBot="1">
      <c r="A26" s="130"/>
      <c r="B26" s="129" t="s">
        <v>15</v>
      </c>
      <c r="C26" s="128" t="s">
        <v>0</v>
      </c>
      <c r="D26" s="15">
        <v>19</v>
      </c>
      <c r="E26" s="127">
        <f>D26-1.3*$H26</f>
        <v>13.864999999999998</v>
      </c>
      <c r="F26" s="126">
        <f>D26+1.3*$H26</f>
        <v>24.135000000000002</v>
      </c>
      <c r="H26" s="16">
        <v>3.95</v>
      </c>
      <c r="I26" s="121">
        <f>POWER(H26,2)</f>
        <v>15.602500000000001</v>
      </c>
    </row>
    <row r="27" spans="1:11" ht="17.25" customHeight="1" thickTop="1">
      <c r="B27" s="117"/>
      <c r="C27" s="117" t="s">
        <v>14</v>
      </c>
      <c r="D27" s="125">
        <f>SUM(D25:D26)</f>
        <v>20.3</v>
      </c>
    </row>
    <row r="28" spans="1:11" ht="15" customHeight="1">
      <c r="B28" s="117"/>
      <c r="C28" s="117"/>
    </row>
    <row r="29" spans="1:11" ht="17.25" customHeight="1">
      <c r="A29" s="124" t="s">
        <v>13</v>
      </c>
      <c r="B29" s="123"/>
      <c r="C29" s="123"/>
      <c r="D29" s="122">
        <f>D15+D22+D27</f>
        <v>1207.3500000000001</v>
      </c>
      <c r="E29" s="122">
        <f>D29-1.3*$H29</f>
        <v>1038.2896806395718</v>
      </c>
      <c r="F29" s="122">
        <f>D29+1.3*$H29</f>
        <v>1376.4103193604285</v>
      </c>
      <c r="H29" s="121">
        <f>SQRT(I29)</f>
        <v>130.04639950802175</v>
      </c>
      <c r="I29" s="121">
        <f>SUM(I11:I26)</f>
        <v>16912.066025</v>
      </c>
    </row>
    <row r="30" spans="1:11" ht="17.25" customHeight="1">
      <c r="B30" s="117"/>
      <c r="C30" s="117"/>
    </row>
    <row r="31" spans="1:11" ht="17.25" customHeight="1">
      <c r="B31" s="117"/>
      <c r="C31" s="117"/>
    </row>
    <row r="32" spans="1:11" s="118" customFormat="1" ht="17.25" customHeight="1" thickBot="1">
      <c r="D32" s="120"/>
      <c r="E32" s="120"/>
      <c r="F32" s="120"/>
      <c r="H32" s="119"/>
      <c r="I32" s="119"/>
    </row>
    <row r="33" spans="2:4" ht="17.25" customHeight="1">
      <c r="B33" s="17" t="s">
        <v>12</v>
      </c>
      <c r="C33" s="18" t="s">
        <v>11</v>
      </c>
      <c r="D33" s="19">
        <f>D34-1.3*H29</f>
        <v>1038.2896806395718</v>
      </c>
    </row>
    <row r="34" spans="2:4" ht="17.25" customHeight="1">
      <c r="B34" s="20"/>
      <c r="C34" s="21" t="s">
        <v>10</v>
      </c>
      <c r="D34" s="22">
        <f>D29</f>
        <v>1207.3500000000001</v>
      </c>
    </row>
    <row r="35" spans="2:4" ht="17.25" customHeight="1" thickBot="1">
      <c r="B35" s="23"/>
      <c r="C35" s="24" t="s">
        <v>9</v>
      </c>
      <c r="D35" s="25">
        <f>D34+1.3*H29</f>
        <v>1376.4103193604285</v>
      </c>
    </row>
    <row r="36" spans="2:4" ht="15" customHeight="1">
      <c r="B36" s="117"/>
    </row>
  </sheetData>
  <mergeCells count="1">
    <mergeCell ref="K7:K9"/>
  </mergeCells>
  <pageMargins left="0.78740157480314965" right="0.78740157480314965" top="0.98425196850393704" bottom="0.98425196850393704" header="0.51181102362204722" footer="0.51181102362204722"/>
  <pageSetup paperSize="8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Ex. de calcul coût infra.</vt:lpstr>
      <vt:lpstr>Ex. de calcul coût modulaire</vt:lpstr>
      <vt:lpstr>'Ex. de calcul coût modulaire'!Druckbereich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Lietha Julie BAV</dc:creator>
  <cp:lastModifiedBy>Wyss Fabiola BAV</cp:lastModifiedBy>
  <dcterms:created xsi:type="dcterms:W3CDTF">2016-02-02T08:19:05Z</dcterms:created>
  <dcterms:modified xsi:type="dcterms:W3CDTF">2024-06-01T11:51:04Z</dcterms:modified>
</cp:coreProperties>
</file>