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AV-01\u80767767\config\Desktop\AGr nTPS\NZV 2019\NZV 2019 Dok Konsultation\"/>
    </mc:Choice>
  </mc:AlternateContent>
  <bookViews>
    <workbookView xWindow="0" yWindow="0" windowWidth="16785" windowHeight="8430"/>
  </bookViews>
  <sheets>
    <sheet name="Tabelle1" sheetId="1" r:id="rId1"/>
  </sheets>
  <definedNames>
    <definedName name="récupération">Tabelle1!$A$51:$A$52</definedName>
    <definedName name="Zuggattung">Tabelle1!$A$40:$A$49</definedName>
    <definedName name="ZuggattungLK">Tabelle1!$A$40:$A$49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H15" i="1"/>
  <c r="G15" i="1"/>
  <c r="F15" i="1"/>
  <c r="E15" i="1"/>
  <c r="D15" i="1"/>
  <c r="C15" i="1"/>
  <c r="H25" i="1" l="1"/>
  <c r="G25" i="1"/>
  <c r="F25" i="1"/>
  <c r="E25" i="1"/>
  <c r="D25" i="1"/>
  <c r="C25" i="1"/>
  <c r="H23" i="1" l="1"/>
  <c r="H24" i="1" s="1"/>
  <c r="G23" i="1"/>
  <c r="F23" i="1"/>
  <c r="E23" i="1"/>
  <c r="D23" i="1"/>
  <c r="D24" i="1" s="1"/>
  <c r="G19" i="1"/>
  <c r="G20" i="1" s="1"/>
  <c r="F19" i="1"/>
  <c r="F20" i="1" s="1"/>
  <c r="D19" i="1"/>
  <c r="D20" i="1" s="1"/>
  <c r="H19" i="1"/>
  <c r="H20" i="1" s="1"/>
  <c r="E19" i="1"/>
  <c r="E20" i="1" s="1"/>
  <c r="H29" i="1" l="1"/>
  <c r="D29" i="1"/>
  <c r="F24" i="1"/>
  <c r="F29" i="1" s="1"/>
  <c r="G24" i="1"/>
  <c r="G29" i="1" s="1"/>
  <c r="E24" i="1"/>
  <c r="E29" i="1" s="1"/>
  <c r="D26" i="1"/>
  <c r="H26" i="1"/>
  <c r="H30" i="1" l="1"/>
  <c r="D30" i="1"/>
  <c r="F26" i="1"/>
  <c r="F30" i="1" s="1"/>
  <c r="G26" i="1"/>
  <c r="G30" i="1" s="1"/>
  <c r="C23" i="1" l="1"/>
  <c r="E26" i="1"/>
  <c r="E30" i="1" s="1"/>
  <c r="C24" i="1" l="1"/>
  <c r="C19" i="1"/>
  <c r="C20" i="1" s="1"/>
  <c r="C29" i="1" l="1"/>
  <c r="C26" i="1"/>
  <c r="C30" i="1" l="1"/>
</calcChain>
</file>

<file path=xl/sharedStrings.xml><?xml version="1.0" encoding="utf-8"?>
<sst xmlns="http://schemas.openxmlformats.org/spreadsheetml/2006/main" count="66" uniqueCount="55">
  <si>
    <t>Zuggattung</t>
  </si>
  <si>
    <t>normal</t>
  </si>
  <si>
    <t>InterCity/EuroCity</t>
  </si>
  <si>
    <t>Schnellzug/IR</t>
  </si>
  <si>
    <t>Regionalzug</t>
  </si>
  <si>
    <t>S-Bahn</t>
  </si>
  <si>
    <t>RegioExpress</t>
  </si>
  <si>
    <t>Ferngüterzug</t>
  </si>
  <si>
    <t>Traktorgüterzug</t>
  </si>
  <si>
    <t>Lokzug</t>
  </si>
  <si>
    <t>Leermat. Personenverkehr</t>
  </si>
  <si>
    <t>Nr.</t>
  </si>
  <si>
    <t>historische Triebfahrzeuge</t>
  </si>
  <si>
    <t>mit Rekuperation</t>
  </si>
  <si>
    <t>ohne Rekuperation</t>
  </si>
  <si>
    <t>Ansätze kWh pro Btkm Basis Entwurf NZV-BAV Anhang 5 v171128</t>
  </si>
  <si>
    <t xml:space="preserve">Modification 2019 de l'OARF: facturation du courant de traction </t>
  </si>
  <si>
    <t>Hypothèses:</t>
  </si>
  <si>
    <t>durée de vie résiduelle en années:</t>
  </si>
  <si>
    <t>TGL 1</t>
  </si>
  <si>
    <t>TGL 2</t>
  </si>
  <si>
    <t>TRV 1</t>
  </si>
  <si>
    <t>TRV 2</t>
  </si>
  <si>
    <t>Fret 1</t>
  </si>
  <si>
    <t>Fret 2</t>
  </si>
  <si>
    <t>oui</t>
  </si>
  <si>
    <t xml:space="preserve">documentation de l'immatriculation par type de véhicule </t>
  </si>
  <si>
    <t xml:space="preserve">frais d'exploitation annuels par véhicule moteur </t>
  </si>
  <si>
    <t>nombre de véhicules par type/série</t>
  </si>
  <si>
    <t>catégorie de trains selon OARF-OFT Annexe 5</t>
  </si>
  <si>
    <t xml:space="preserve">catégorie de tarif-temps  </t>
  </si>
  <si>
    <t>consommation moyenne effective kWh/tbkm</t>
  </si>
  <si>
    <t>Calculs (par véhicule moteur):</t>
  </si>
  <si>
    <t>documentation de l'immatriculation par véhicule</t>
  </si>
  <si>
    <t>coûts uniques (investissement)</t>
  </si>
  <si>
    <t xml:space="preserve">prix du courant annuel sans mesure </t>
  </si>
  <si>
    <t>prix du courant annuel avec mesure</t>
  </si>
  <si>
    <t>frais d'exploitation annuels</t>
  </si>
  <si>
    <t>utilité de la mesure par an</t>
  </si>
  <si>
    <t>Rentabilité:</t>
  </si>
  <si>
    <r>
      <t xml:space="preserve">année </t>
    </r>
    <r>
      <rPr>
        <i/>
        <sz val="10"/>
        <color theme="1"/>
        <rFont val="Arial"/>
        <family val="2"/>
      </rPr>
      <t>Break-even</t>
    </r>
    <r>
      <rPr>
        <sz val="10"/>
        <color theme="1"/>
        <rFont val="Arial"/>
        <family val="2"/>
      </rPr>
      <t>:</t>
    </r>
  </si>
  <si>
    <t>*) Remarques:</t>
  </si>
  <si>
    <t xml:space="preserve">Les prestations des véhicules moteurs se répartissent en règle générale sur plusieurs catégories de trains et comprennent notamment des courses à vide. </t>
  </si>
  <si>
    <t xml:space="preserve">exemples de secteurs d'activité </t>
  </si>
  <si>
    <t xml:space="preserve">récupération </t>
  </si>
  <si>
    <t xml:space="preserve">installation de l'appareil de mesure </t>
  </si>
  <si>
    <r>
      <t>quotient «</t>
    </r>
    <r>
      <rPr>
        <i/>
        <sz val="10"/>
        <color theme="1"/>
        <rFont val="Arial"/>
        <family val="2"/>
      </rPr>
      <t>Break-even</t>
    </r>
    <r>
      <rPr>
        <sz val="10"/>
        <color theme="1"/>
        <rFont val="Arial"/>
        <family val="2"/>
      </rPr>
      <t>»:</t>
    </r>
  </si>
  <si>
    <t>économie prix du courant annuel avec mesure</t>
  </si>
  <si>
    <t>Les coûts uniques dépendent dans une relativement large mesure du nombre d'appareils d'une série de véhicules et de leur durée de vie résiduelle.</t>
  </si>
  <si>
    <t xml:space="preserve">Les frais d'exploitation comprennent les prestations de service, les réparations et la surveillance du système (tendance à la baisse après la dépense initiale). </t>
  </si>
  <si>
    <t>Il s'agit parfois de coûts par appareil ou par type de véhicule. Le calcul est effectué par véhicule, et seulement pour les courses d'une catégorie de trains.</t>
  </si>
  <si>
    <t>Type de matériel roulant (loco/rame)</t>
  </si>
  <si>
    <t>prestation annuelle (réseau CH) en tbkm</t>
  </si>
  <si>
    <t>non</t>
  </si>
  <si>
    <t>«Business case»: modélisations par véhicule moteur* avec appareil de mesure (ou supplément de 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</si>
</sst>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"/>
    <numFmt numFmtId="165" formatCode="_ * #,##0_ ;_ * \-#,##0_ ;_ * &quot;-&quot;??_ ;_ @_ "/>
    <numFmt numFmtId="166" formatCode="#,##0.0_ ;\-#,##0.0\ 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0" fillId="0" borderId="1" xfId="0" applyBorder="1"/>
    <xf numFmtId="44" fontId="0" fillId="0" borderId="0" xfId="2" applyFont="1"/>
    <xf numFmtId="44" fontId="0" fillId="0" borderId="1" xfId="2" applyFont="1" applyBorder="1"/>
    <xf numFmtId="0" fontId="0" fillId="0" borderId="0" xfId="0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Fill="1" applyBorder="1"/>
    <xf numFmtId="0" fontId="2" fillId="0" borderId="0" xfId="0" applyFont="1"/>
    <xf numFmtId="165" fontId="0" fillId="2" borderId="0" xfId="1" applyNumberFormat="1" applyFont="1" applyFill="1"/>
    <xf numFmtId="0" fontId="0" fillId="3" borderId="0" xfId="0" applyFill="1" applyAlignment="1">
      <alignment horizontal="center"/>
    </xf>
    <xf numFmtId="166" fontId="0" fillId="0" borderId="0" xfId="1" applyNumberFormat="1" applyFont="1" applyAlignment="1">
      <alignment horizontal="center"/>
    </xf>
    <xf numFmtId="0" fontId="0" fillId="0" borderId="2" xfId="0" applyBorder="1"/>
    <xf numFmtId="44" fontId="0" fillId="0" borderId="2" xfId="2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0" xfId="0" applyAlignment="1">
      <alignment wrapText="1"/>
    </xf>
    <xf numFmtId="0" fontId="7" fillId="0" borderId="0" xfId="0" applyFont="1"/>
    <xf numFmtId="0" fontId="0" fillId="3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Komma" xfId="1" builtinId="3"/>
    <cellStyle name="Komma 2" xfId="3"/>
    <cellStyle name="Standard" xfId="0" builtinId="0"/>
    <cellStyle name="Währung" xfId="2" builtinId="4"/>
    <cellStyle name="Währung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B1" zoomScaleNormal="100" workbookViewId="0">
      <selection activeCell="C24" sqref="C24"/>
    </sheetView>
  </sheetViews>
  <sheetFormatPr baseColWidth="10" defaultRowHeight="12.75" x14ac:dyDescent="0.2"/>
  <cols>
    <col min="1" max="1" width="3.7109375" customWidth="1"/>
    <col min="2" max="2" width="47" customWidth="1"/>
    <col min="3" max="11" width="15.7109375" customWidth="1"/>
  </cols>
  <sheetData>
    <row r="1" spans="2:9" s="1" customFormat="1" ht="20.25" x14ac:dyDescent="0.3">
      <c r="B1" s="24" t="s">
        <v>16</v>
      </c>
      <c r="C1" s="24"/>
      <c r="D1" s="24"/>
      <c r="E1" s="24"/>
      <c r="F1" s="24"/>
      <c r="G1" s="24"/>
      <c r="H1" s="24"/>
    </row>
    <row r="2" spans="2:9" x14ac:dyDescent="0.2">
      <c r="B2" s="25" t="s">
        <v>54</v>
      </c>
      <c r="C2" s="25"/>
      <c r="D2" s="25"/>
      <c r="E2" s="25"/>
      <c r="F2" s="25"/>
      <c r="G2" s="25"/>
      <c r="H2" s="25"/>
    </row>
    <row r="4" spans="2:9" x14ac:dyDescent="0.2">
      <c r="B4" s="10" t="s">
        <v>17</v>
      </c>
    </row>
    <row r="5" spans="2:9" x14ac:dyDescent="0.2">
      <c r="B5" t="s">
        <v>43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/>
    </row>
    <row r="6" spans="2:9" hidden="1" x14ac:dyDescent="0.2">
      <c r="B6" t="s">
        <v>51</v>
      </c>
      <c r="C6" s="8"/>
      <c r="D6" s="8"/>
    </row>
    <row r="7" spans="2:9" x14ac:dyDescent="0.2">
      <c r="B7" t="s">
        <v>18</v>
      </c>
      <c r="C7" s="17">
        <v>10</v>
      </c>
      <c r="D7" s="17">
        <v>3</v>
      </c>
      <c r="E7" s="17">
        <v>15</v>
      </c>
      <c r="F7" s="17">
        <v>5</v>
      </c>
      <c r="G7" s="17">
        <v>20</v>
      </c>
      <c r="H7" s="17">
        <v>6</v>
      </c>
    </row>
    <row r="8" spans="2:9" ht="12" customHeight="1" x14ac:dyDescent="0.2">
      <c r="B8" s="20" t="s">
        <v>26</v>
      </c>
      <c r="C8" s="3">
        <v>50000</v>
      </c>
      <c r="D8" s="3">
        <v>50000</v>
      </c>
      <c r="E8" s="3">
        <v>50000</v>
      </c>
      <c r="F8" s="3">
        <v>50000</v>
      </c>
      <c r="G8" s="3">
        <v>50000</v>
      </c>
      <c r="H8" s="3">
        <v>50000</v>
      </c>
    </row>
    <row r="9" spans="2:9" x14ac:dyDescent="0.2">
      <c r="B9" t="s">
        <v>27</v>
      </c>
      <c r="C9" s="3">
        <v>2000</v>
      </c>
      <c r="D9" s="3">
        <v>2000</v>
      </c>
      <c r="E9" s="3">
        <v>2000</v>
      </c>
      <c r="F9" s="3">
        <v>2000</v>
      </c>
      <c r="G9" s="3">
        <v>2000</v>
      </c>
      <c r="H9" s="3">
        <v>2000</v>
      </c>
    </row>
    <row r="10" spans="2:9" x14ac:dyDescent="0.2">
      <c r="B10" t="s">
        <v>28</v>
      </c>
      <c r="C10" s="17">
        <v>10</v>
      </c>
      <c r="D10" s="17">
        <v>20</v>
      </c>
      <c r="E10" s="17">
        <v>5</v>
      </c>
      <c r="F10" s="17">
        <v>10</v>
      </c>
      <c r="G10" s="17">
        <v>20</v>
      </c>
      <c r="H10" s="17">
        <v>6</v>
      </c>
    </row>
    <row r="11" spans="2:9" x14ac:dyDescent="0.2">
      <c r="B11" t="s">
        <v>52</v>
      </c>
      <c r="C11" s="11">
        <v>50000000</v>
      </c>
      <c r="D11" s="11">
        <v>20000000</v>
      </c>
      <c r="E11" s="11">
        <v>7000000</v>
      </c>
      <c r="F11" s="11">
        <v>20000000</v>
      </c>
      <c r="G11" s="11">
        <v>80000000</v>
      </c>
      <c r="H11" s="11">
        <v>2000000</v>
      </c>
    </row>
    <row r="12" spans="2:9" x14ac:dyDescent="0.2">
      <c r="B12" t="s">
        <v>29</v>
      </c>
      <c r="C12" s="12">
        <v>1</v>
      </c>
      <c r="D12" s="12">
        <v>2</v>
      </c>
      <c r="E12" s="12">
        <v>3</v>
      </c>
      <c r="F12" s="12">
        <v>4</v>
      </c>
      <c r="G12" s="12">
        <v>6</v>
      </c>
      <c r="H12" s="12">
        <v>8</v>
      </c>
    </row>
    <row r="13" spans="2:9" x14ac:dyDescent="0.2">
      <c r="B13" t="s">
        <v>44</v>
      </c>
      <c r="C13" s="22" t="s">
        <v>25</v>
      </c>
      <c r="D13" s="22" t="s">
        <v>25</v>
      </c>
      <c r="E13" s="22" t="s">
        <v>25</v>
      </c>
      <c r="F13" s="22" t="s">
        <v>25</v>
      </c>
      <c r="G13" s="22" t="s">
        <v>25</v>
      </c>
      <c r="H13" s="22" t="s">
        <v>53</v>
      </c>
    </row>
    <row r="14" spans="2:9" x14ac:dyDescent="0.2">
      <c r="B14" t="s">
        <v>30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 t="s">
        <v>1</v>
      </c>
    </row>
    <row r="15" spans="2:9" x14ac:dyDescent="0.2">
      <c r="B15" t="s">
        <v>31</v>
      </c>
      <c r="C15" s="23">
        <f>IF(C13="oui",VLOOKUP(C12,$A$40:$D$49,3)/1.25,VLOOKUP(C12,$A$40:$D$49,4)/1.25)</f>
        <v>2.3519999999999999E-2</v>
      </c>
      <c r="D15" s="23">
        <f t="shared" ref="D15:H15" si="0">IF(D13="oui",VLOOKUP(D12,$A$40:$D$49,3)/1.25,VLOOKUP(D12,$A$40:$D$49,4)/1.25)</f>
        <v>2.3519999999999999E-2</v>
      </c>
      <c r="E15" s="23">
        <f t="shared" si="0"/>
        <v>3.7040000000000003E-2</v>
      </c>
      <c r="F15" s="23">
        <f t="shared" si="0"/>
        <v>3.7040000000000003E-2</v>
      </c>
      <c r="G15" s="23">
        <f t="shared" si="0"/>
        <v>1.7999999999999999E-2</v>
      </c>
      <c r="H15" s="23">
        <f t="shared" si="0"/>
        <v>3.9919999999999997E-2</v>
      </c>
    </row>
    <row r="16" spans="2:9" x14ac:dyDescent="0.2">
      <c r="C16" s="3"/>
      <c r="D16" s="3"/>
      <c r="E16" s="3"/>
      <c r="F16" s="3"/>
      <c r="G16" s="3"/>
      <c r="H16" s="3"/>
    </row>
    <row r="17" spans="2:8" x14ac:dyDescent="0.2">
      <c r="B17" s="10" t="s">
        <v>32</v>
      </c>
    </row>
    <row r="18" spans="2:8" x14ac:dyDescent="0.2">
      <c r="B18" t="s">
        <v>45</v>
      </c>
      <c r="C18" s="3">
        <v>20000</v>
      </c>
      <c r="D18" s="3">
        <v>20000</v>
      </c>
      <c r="E18" s="3">
        <v>20000</v>
      </c>
      <c r="F18" s="3">
        <v>20000</v>
      </c>
      <c r="G18" s="3">
        <v>20000</v>
      </c>
      <c r="H18" s="3">
        <v>20000</v>
      </c>
    </row>
    <row r="19" spans="2:8" ht="14.45" customHeight="1" x14ac:dyDescent="0.2">
      <c r="B19" s="20" t="s">
        <v>33</v>
      </c>
      <c r="C19" s="3">
        <f t="shared" ref="C19:H19" si="1">C8/C10</f>
        <v>5000</v>
      </c>
      <c r="D19" s="3">
        <f t="shared" si="1"/>
        <v>2500</v>
      </c>
      <c r="E19" s="3">
        <f t="shared" si="1"/>
        <v>10000</v>
      </c>
      <c r="F19" s="3">
        <f t="shared" si="1"/>
        <v>5000</v>
      </c>
      <c r="G19" s="3">
        <f t="shared" si="1"/>
        <v>2500</v>
      </c>
      <c r="H19" s="3">
        <f t="shared" si="1"/>
        <v>8333.3333333333339</v>
      </c>
    </row>
    <row r="20" spans="2:8" ht="13.5" thickBot="1" x14ac:dyDescent="0.25">
      <c r="B20" s="2" t="s">
        <v>34</v>
      </c>
      <c r="C20" s="4">
        <f t="shared" ref="C20:H20" si="2">SUM(C18:C19)</f>
        <v>25000</v>
      </c>
      <c r="D20" s="4">
        <f t="shared" si="2"/>
        <v>22500</v>
      </c>
      <c r="E20" s="4">
        <f t="shared" si="2"/>
        <v>30000</v>
      </c>
      <c r="F20" s="4">
        <f t="shared" si="2"/>
        <v>25000</v>
      </c>
      <c r="G20" s="4">
        <f t="shared" si="2"/>
        <v>22500</v>
      </c>
      <c r="H20" s="4">
        <f t="shared" si="2"/>
        <v>28333.333333333336</v>
      </c>
    </row>
    <row r="21" spans="2:8" x14ac:dyDescent="0.2">
      <c r="C21" s="3"/>
      <c r="D21" s="3"/>
      <c r="E21" s="3"/>
      <c r="F21" s="3"/>
      <c r="G21" s="3"/>
      <c r="H21" s="3"/>
    </row>
    <row r="22" spans="2:8" x14ac:dyDescent="0.2">
      <c r="B22" t="s">
        <v>35</v>
      </c>
      <c r="C22" s="3">
        <f>C11*IF(C13="oui",VLOOKUP(C12,$A$40:$D$49,3)*0.12,VLOOKUP(C12,$A$40:$D$49,4)*0.12)</f>
        <v>176400</v>
      </c>
      <c r="D22" s="3">
        <f t="shared" ref="D22:H22" si="3">D11*IF(D13="oui",VLOOKUP(D12,$A$40:$D$49,3)*0.12,VLOOKUP(D12,$A$40:$D$49,4)*0.12)</f>
        <v>70560</v>
      </c>
      <c r="E22" s="3">
        <f t="shared" si="3"/>
        <v>38892</v>
      </c>
      <c r="F22" s="3">
        <f t="shared" si="3"/>
        <v>111120</v>
      </c>
      <c r="G22" s="3">
        <f t="shared" si="3"/>
        <v>215999.99999999997</v>
      </c>
      <c r="H22" s="3">
        <f t="shared" si="3"/>
        <v>11975.999999999998</v>
      </c>
    </row>
    <row r="23" spans="2:8" x14ac:dyDescent="0.2">
      <c r="B23" s="14" t="s">
        <v>36</v>
      </c>
      <c r="C23" s="15">
        <f t="shared" ref="C23:H23" si="4">C11*C15*0.12</f>
        <v>141120</v>
      </c>
      <c r="D23" s="15">
        <f t="shared" si="4"/>
        <v>56448</v>
      </c>
      <c r="E23" s="15">
        <f t="shared" si="4"/>
        <v>31113.600000000002</v>
      </c>
      <c r="F23" s="15">
        <f t="shared" si="4"/>
        <v>88896.000000000015</v>
      </c>
      <c r="G23" s="15">
        <f t="shared" si="4"/>
        <v>172800</v>
      </c>
      <c r="H23" s="15">
        <f t="shared" si="4"/>
        <v>9580.7999999999993</v>
      </c>
    </row>
    <row r="24" spans="2:8" x14ac:dyDescent="0.2">
      <c r="B24" s="20" t="s">
        <v>47</v>
      </c>
      <c r="C24" s="3">
        <f t="shared" ref="C24:H24" si="5">C22-C23</f>
        <v>35280</v>
      </c>
      <c r="D24" s="3">
        <f t="shared" si="5"/>
        <v>14112</v>
      </c>
      <c r="E24" s="3">
        <f t="shared" si="5"/>
        <v>7778.3999999999978</v>
      </c>
      <c r="F24" s="3">
        <f t="shared" si="5"/>
        <v>22223.999999999985</v>
      </c>
      <c r="G24" s="3">
        <f t="shared" si="5"/>
        <v>43199.999999999971</v>
      </c>
      <c r="H24" s="3">
        <f t="shared" si="5"/>
        <v>2395.1999999999989</v>
      </c>
    </row>
    <row r="25" spans="2:8" x14ac:dyDescent="0.2">
      <c r="B25" t="s">
        <v>37</v>
      </c>
      <c r="C25" s="3">
        <f t="shared" ref="C25:H25" si="6">-C9</f>
        <v>-2000</v>
      </c>
      <c r="D25" s="3">
        <f t="shared" si="6"/>
        <v>-2000</v>
      </c>
      <c r="E25" s="3">
        <f t="shared" si="6"/>
        <v>-2000</v>
      </c>
      <c r="F25" s="3">
        <f t="shared" si="6"/>
        <v>-2000</v>
      </c>
      <c r="G25" s="3">
        <f t="shared" si="6"/>
        <v>-2000</v>
      </c>
      <c r="H25" s="3">
        <f t="shared" si="6"/>
        <v>-2000</v>
      </c>
    </row>
    <row r="26" spans="2:8" ht="13.5" thickBot="1" x14ac:dyDescent="0.25">
      <c r="B26" s="2" t="s">
        <v>38</v>
      </c>
      <c r="C26" s="4">
        <f t="shared" ref="C26:H26" si="7">SUM(C24:C25)</f>
        <v>33280</v>
      </c>
      <c r="D26" s="4">
        <f t="shared" si="7"/>
        <v>12112</v>
      </c>
      <c r="E26" s="4">
        <f t="shared" si="7"/>
        <v>5778.3999999999978</v>
      </c>
      <c r="F26" s="4">
        <f t="shared" si="7"/>
        <v>20223.999999999985</v>
      </c>
      <c r="G26" s="4">
        <f t="shared" si="7"/>
        <v>41199.999999999971</v>
      </c>
      <c r="H26" s="4">
        <f t="shared" si="7"/>
        <v>395.19999999999891</v>
      </c>
    </row>
    <row r="27" spans="2:8" x14ac:dyDescent="0.2">
      <c r="C27" s="3"/>
      <c r="D27" s="3"/>
      <c r="E27" s="3"/>
      <c r="F27" s="3"/>
      <c r="G27" s="3"/>
      <c r="H27" s="3"/>
    </row>
    <row r="28" spans="2:8" x14ac:dyDescent="0.2">
      <c r="B28" s="10" t="s">
        <v>39</v>
      </c>
      <c r="C28" s="3"/>
      <c r="D28" s="3"/>
      <c r="E28" s="3"/>
      <c r="F28" s="3"/>
      <c r="G28" s="3"/>
      <c r="H28" s="3"/>
    </row>
    <row r="29" spans="2:8" x14ac:dyDescent="0.2">
      <c r="B29" t="s">
        <v>40</v>
      </c>
      <c r="C29" s="16">
        <f t="shared" ref="C29:H29" si="8">ROUNDUP(C20/(C24-C25),0)</f>
        <v>1</v>
      </c>
      <c r="D29" s="8">
        <f t="shared" si="8"/>
        <v>2</v>
      </c>
      <c r="E29" s="16">
        <f t="shared" si="8"/>
        <v>4</v>
      </c>
      <c r="F29" s="16">
        <f t="shared" si="8"/>
        <v>2</v>
      </c>
      <c r="G29" s="16">
        <f t="shared" si="8"/>
        <v>1</v>
      </c>
      <c r="H29" s="16">
        <f t="shared" si="8"/>
        <v>7</v>
      </c>
    </row>
    <row r="30" spans="2:8" x14ac:dyDescent="0.2">
      <c r="B30" s="19" t="s">
        <v>46</v>
      </c>
      <c r="C30" s="13">
        <f t="shared" ref="C30:H30" si="9">C7/C29</f>
        <v>10</v>
      </c>
      <c r="D30" s="13">
        <f t="shared" si="9"/>
        <v>1.5</v>
      </c>
      <c r="E30" s="13">
        <f t="shared" si="9"/>
        <v>3.75</v>
      </c>
      <c r="F30" s="13">
        <f t="shared" si="9"/>
        <v>2.5</v>
      </c>
      <c r="G30" s="13">
        <f t="shared" si="9"/>
        <v>20</v>
      </c>
      <c r="H30" s="13">
        <f t="shared" si="9"/>
        <v>0.8571428571428571</v>
      </c>
    </row>
    <row r="31" spans="2:8" x14ac:dyDescent="0.2">
      <c r="C31" s="3"/>
      <c r="D31" s="3"/>
    </row>
    <row r="32" spans="2:8" x14ac:dyDescent="0.2">
      <c r="B32" s="10" t="s">
        <v>41</v>
      </c>
      <c r="C32" s="3"/>
      <c r="D32" s="3"/>
    </row>
    <row r="33" spans="1:4" x14ac:dyDescent="0.2">
      <c r="B33" t="s">
        <v>50</v>
      </c>
      <c r="C33" s="3"/>
      <c r="D33" s="3"/>
    </row>
    <row r="34" spans="1:4" x14ac:dyDescent="0.2">
      <c r="B34" t="s">
        <v>48</v>
      </c>
      <c r="C34" s="3"/>
      <c r="D34" s="3"/>
    </row>
    <row r="35" spans="1:4" x14ac:dyDescent="0.2">
      <c r="B35" s="9" t="s">
        <v>49</v>
      </c>
      <c r="D35" s="3"/>
    </row>
    <row r="36" spans="1:4" x14ac:dyDescent="0.2">
      <c r="B36" s="9" t="s">
        <v>42</v>
      </c>
      <c r="D36" s="7"/>
    </row>
    <row r="37" spans="1:4" x14ac:dyDescent="0.2">
      <c r="D37" s="7"/>
    </row>
    <row r="38" spans="1:4" hidden="1" x14ac:dyDescent="0.2">
      <c r="A38" s="25" t="s">
        <v>15</v>
      </c>
      <c r="B38" s="25"/>
      <c r="C38" s="25"/>
      <c r="D38" s="25"/>
    </row>
    <row r="39" spans="1:4" hidden="1" x14ac:dyDescent="0.2">
      <c r="A39" t="s">
        <v>11</v>
      </c>
      <c r="B39" t="s">
        <v>0</v>
      </c>
      <c r="C39" s="3" t="s">
        <v>13</v>
      </c>
      <c r="D39" s="7" t="s">
        <v>14</v>
      </c>
    </row>
    <row r="40" spans="1:4" hidden="1" x14ac:dyDescent="0.2">
      <c r="A40" s="6">
        <v>1</v>
      </c>
      <c r="B40" s="6" t="s">
        <v>2</v>
      </c>
      <c r="C40">
        <v>2.9399999999999999E-2</v>
      </c>
      <c r="D40" s="7">
        <v>3.3799999999999997E-2</v>
      </c>
    </row>
    <row r="41" spans="1:4" hidden="1" x14ac:dyDescent="0.2">
      <c r="A41" s="6">
        <v>2</v>
      </c>
      <c r="B41" s="6" t="s">
        <v>3</v>
      </c>
      <c r="C41">
        <v>2.9399999999999999E-2</v>
      </c>
      <c r="D41" s="7">
        <v>3.3799999999999997E-2</v>
      </c>
    </row>
    <row r="42" spans="1:4" hidden="1" x14ac:dyDescent="0.2">
      <c r="A42" s="6">
        <v>3</v>
      </c>
      <c r="B42" s="6" t="s">
        <v>4</v>
      </c>
      <c r="C42">
        <v>4.6300000000000001E-2</v>
      </c>
      <c r="D42" s="7">
        <v>6.7100000000000007E-2</v>
      </c>
    </row>
    <row r="43" spans="1:4" hidden="1" x14ac:dyDescent="0.2">
      <c r="A43" s="6">
        <v>4</v>
      </c>
      <c r="B43" s="6" t="s">
        <v>5</v>
      </c>
      <c r="C43">
        <v>4.6300000000000001E-2</v>
      </c>
      <c r="D43" s="7">
        <v>6.7100000000000007E-2</v>
      </c>
    </row>
    <row r="44" spans="1:4" hidden="1" x14ac:dyDescent="0.2">
      <c r="A44" s="6">
        <v>5</v>
      </c>
      <c r="B44" s="6" t="s">
        <v>6</v>
      </c>
      <c r="C44">
        <v>3.8699999999999998E-2</v>
      </c>
      <c r="D44" s="7">
        <v>4.4499999999999998E-2</v>
      </c>
    </row>
    <row r="45" spans="1:4" hidden="1" x14ac:dyDescent="0.2">
      <c r="A45" s="6">
        <v>6</v>
      </c>
      <c r="B45" s="6" t="s">
        <v>7</v>
      </c>
      <c r="C45">
        <v>2.2499999999999999E-2</v>
      </c>
      <c r="D45" s="7">
        <v>2.58E-2</v>
      </c>
    </row>
    <row r="46" spans="1:4" hidden="1" x14ac:dyDescent="0.2">
      <c r="A46" s="18">
        <v>7</v>
      </c>
      <c r="B46" s="18" t="s">
        <v>12</v>
      </c>
      <c r="C46">
        <v>3.0300000000000001E-2</v>
      </c>
      <c r="D46" s="7">
        <v>3.4799999999999998E-2</v>
      </c>
    </row>
    <row r="47" spans="1:4" hidden="1" x14ac:dyDescent="0.2">
      <c r="A47" s="6">
        <v>8</v>
      </c>
      <c r="B47" s="6" t="s">
        <v>8</v>
      </c>
      <c r="C47">
        <v>4.3400000000000001E-2</v>
      </c>
      <c r="D47">
        <v>4.99E-2</v>
      </c>
    </row>
    <row r="48" spans="1:4" hidden="1" x14ac:dyDescent="0.2">
      <c r="A48" s="6">
        <v>9</v>
      </c>
      <c r="B48" s="6" t="s">
        <v>9</v>
      </c>
      <c r="C48">
        <v>5.1200000000000002E-2</v>
      </c>
      <c r="D48">
        <v>5.8900000000000001E-2</v>
      </c>
    </row>
    <row r="49" spans="1:4" hidden="1" x14ac:dyDescent="0.2">
      <c r="A49" s="6">
        <v>10</v>
      </c>
      <c r="B49" s="6" t="s">
        <v>10</v>
      </c>
      <c r="C49">
        <v>3.6900000000000002E-2</v>
      </c>
      <c r="D49">
        <v>4.24E-2</v>
      </c>
    </row>
    <row r="51" spans="1:4" x14ac:dyDescent="0.2">
      <c r="A51" s="21" t="s">
        <v>25</v>
      </c>
    </row>
    <row r="52" spans="1:4" x14ac:dyDescent="0.2">
      <c r="A52" s="21" t="s">
        <v>53</v>
      </c>
    </row>
  </sheetData>
  <mergeCells count="3">
    <mergeCell ref="B1:H1"/>
    <mergeCell ref="B2:H2"/>
    <mergeCell ref="A38:D38"/>
  </mergeCells>
  <conditionalFormatting sqref="C30">
    <cfRule type="iconSet" priority="11">
      <iconSet>
        <cfvo type="percent" val="0"/>
        <cfvo type="num" val="1"/>
        <cfvo type="num" val="2"/>
      </iconSet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E30">
    <cfRule type="iconSet" priority="9">
      <iconSet>
        <cfvo type="percent" val="0"/>
        <cfvo type="num" val="1"/>
        <cfvo type="num" val="2"/>
      </iconSet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H30">
    <cfRule type="iconSet" priority="7">
      <iconSet>
        <cfvo type="percent" val="0"/>
        <cfvo type="num" val="1"/>
        <cfvo type="num" val="2"/>
      </iconSet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D30">
    <cfRule type="iconSet" priority="5">
      <iconSet>
        <cfvo type="percent" val="0"/>
        <cfvo type="num" val="1"/>
        <cfvo type="num" val="2"/>
      </iconSet>
    </cfRule>
    <cfRule type="iconSet" priority="6">
      <iconSet>
        <cfvo type="percent" val="0"/>
        <cfvo type="percent" val="33"/>
        <cfvo type="percent" val="67"/>
      </iconSet>
    </cfRule>
  </conditionalFormatting>
  <conditionalFormatting sqref="F30">
    <cfRule type="iconSet" priority="3">
      <iconSet>
        <cfvo type="percent" val="0"/>
        <cfvo type="num" val="1"/>
        <cfvo type="num" val="2"/>
      </iconSet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G30">
    <cfRule type="iconSet" priority="1">
      <iconSet>
        <cfvo type="percent" val="0"/>
        <cfvo type="num" val="1"/>
        <cfvo type="num" val="2"/>
      </iconSet>
    </cfRule>
    <cfRule type="iconSet" priority="2">
      <iconSet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C12:H12">
      <formula1>Zuggattung</formula1>
    </dataValidation>
    <dataValidation type="list" allowBlank="1" showInputMessage="1" showErrorMessage="1" sqref="C13:H13">
      <formula1>récupération</formula1>
    </dataValidation>
  </dataValidation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NZV 2019_Konsultation_Modellrechnung_FR"/>
    <f:field ref="objsubject" par="" edit="true" text=""/>
    <f:field ref="objcreatedby" par="" text="Kolden, Kjell (BAV - kok)"/>
    <f:field ref="objcreatedat" par="" text="08.12.2017 08:23:36"/>
    <f:field ref="objchangedby" par="" text="Kolden, Kjell (BAV - kok)"/>
    <f:field ref="objmodifiedat" par="" text="08.12.2017 09:02:16"/>
    <f:field ref="doc_FSCFOLIO_1_1001_FieldDocumentNumber" par="" text=""/>
    <f:field ref="doc_FSCFOLIO_1_1001_FieldSubject" par="" edit="true" text=""/>
    <f:field ref="FSCFOLIO_1_1001_FieldCurrentUser" par="" text="Kjell Kolden"/>
    <f:field ref="CCAPRECONFIG_15_1001_Objektname" par="" edit="true" text="NZV 2019_Konsultation_Modellrechnung_FR"/>
    <f:field ref="CHPRECONFIG_1_1001_Objektname" par="" edit="true" text="NZV 2019_Konsultation_Modellrechnung_FR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récupération</vt:lpstr>
      <vt:lpstr>Zuggattung</vt:lpstr>
      <vt:lpstr>ZuggattungLK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Kolden Kjell BAV</dc:creator>
  <cp:lastModifiedBy>Kolden Kjell BAV</cp:lastModifiedBy>
  <cp:lastPrinted>2017-11-28T08:16:01Z</cp:lastPrinted>
  <dcterms:created xsi:type="dcterms:W3CDTF">2017-11-24T07:01:57Z</dcterms:created>
  <dcterms:modified xsi:type="dcterms:W3CDTF">2017-12-13T13:00:25Z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>Abteilung Finanzierung</vt:lpwstr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>kok</vt:lpwstr>
  </property>
  <property fmtid="{D5CDD505-2E9C-101B-9397-08002B2CF9AE}" pid="5" name="FSC#BAVTEMPL@102.1950:DocumentID">
    <vt:lpwstr>67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>kjell.kolden@bav.admin.ch</vt:lpwstr>
  </property>
  <property fmtid="{D5CDD505-2E9C-101B-9397-08002B2CF9AE}" pid="16" name="FSC#BAVTEMPL@102.1950:FileRespFax">
    <vt:lpwstr>+41 58 462 59 87</vt:lpwstr>
  </property>
  <property fmtid="{D5CDD505-2E9C-101B-9397-08002B2CF9AE}" pid="17" name="FSC#BAVTEMPL@102.1950:FileRespHome">
    <vt:lpwstr>Ittigen</vt:lpwstr>
  </property>
  <property fmtid="{D5CDD505-2E9C-101B-9397-08002B2CF9AE}" pid="18" name="FSC#BAVTEMPL@102.1950:FileResponsible">
    <vt:lpwstr>Kjell Kolden</vt:lpwstr>
  </property>
  <property fmtid="{D5CDD505-2E9C-101B-9397-08002B2CF9AE}" pid="19" name="FSC#BAVTEMPL@102.1950:FileRespOrg">
    <vt:lpwstr>Schienennetz (BAV)</vt:lpwstr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Schienennetz</vt:lpwstr>
  </property>
  <property fmtid="{D5CDD505-2E9C-101B-9397-08002B2CF9AE}" pid="24" name="FSC#BAVTEMPL@102.1950:FileRespStreet">
    <vt:lpwstr>Mühlestrasse 6</vt:lpwstr>
  </property>
  <property fmtid="{D5CDD505-2E9C-101B-9397-08002B2CF9AE}" pid="25" name="FSC#BAVTEMPL@102.1950:FileRespTel">
    <vt:lpwstr>+41 58 462 57 72</vt:lpwstr>
  </property>
  <property fmtid="{D5CDD505-2E9C-101B-9397-08002B2CF9AE}" pid="26" name="FSC#BAVTEMPL@102.1950:FileRespZipCode">
    <vt:lpwstr>3063</vt:lpwstr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>Kolden</vt:lpwstr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BAV-240.0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>Sektion</vt:lpwstr>
  </property>
  <property fmtid="{D5CDD505-2E9C-101B-9397-08002B2CF9AE}" pid="35" name="FSC#BAVTEMPL@102.1950:VornameNameFileResponsible">
    <vt:lpwstr>Kjell</vt:lpwstr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>Sektion</vt:lpwstr>
  </property>
  <property fmtid="{D5CDD505-2E9C-101B-9397-08002B2CF9AE}" pid="39" name="FSC#UVEKCFG@15.1700:FileRespOrg">
    <vt:lpwstr>Schienennetz</vt:lpwstr>
  </property>
  <property fmtid="{D5CDD505-2E9C-101B-9397-08002B2CF9AE}" pid="40" name="FSC#UVEKCFG@15.1700:DefaultGroupFileResponsible">
    <vt:lpwstr>Schienennetz</vt:lpwstr>
  </property>
  <property fmtid="{D5CDD505-2E9C-101B-9397-08002B2CF9AE}" pid="41" name="FSC#UVEKCFG@15.1700:FileRespFunction">
    <vt:lpwstr>Sektion</vt:lpwstr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/>
  </property>
  <property fmtid="{D5CDD505-2E9C-101B-9397-08002B2CF9AE}" pid="44" name="FSC#UVEKCFG@15.1700:FileResponsible">
    <vt:lpwstr>Kjell Kolden</vt:lpwstr>
  </property>
  <property fmtid="{D5CDD505-2E9C-101B-9397-08002B2CF9AE}" pid="45" name="FSC#UVEKCFG@15.1700:FileResponsibleTel">
    <vt:lpwstr>+41 58 462 57 72</vt:lpwstr>
  </property>
  <property fmtid="{D5CDD505-2E9C-101B-9397-08002B2CF9AE}" pid="46" name="FSC#UVEKCFG@15.1700:FileResponsibleEmail">
    <vt:lpwstr>kjell.kolden@bav.admin.ch</vt:lpwstr>
  </property>
  <property fmtid="{D5CDD505-2E9C-101B-9397-08002B2CF9AE}" pid="47" name="FSC#UVEKCFG@15.1700:FileResponsibleFax">
    <vt:lpwstr>+41 58 462 59 87</vt:lpwstr>
  </property>
  <property fmtid="{D5CDD505-2E9C-101B-9397-08002B2CF9AE}" pid="48" name="FSC#UVEKCFG@15.1700:FileResponsibleAddress">
    <vt:lpwstr>Mühlestrasse 6, 3063 Ittigen</vt:lpwstr>
  </property>
  <property fmtid="{D5CDD505-2E9C-101B-9397-08002B2CF9AE}" pid="49" name="FSC#UVEKCFG@15.1700:FileResponsibleStreet">
    <vt:lpwstr>Mühlestrasse 6</vt:lpwstr>
  </property>
  <property fmtid="{D5CDD505-2E9C-101B-9397-08002B2CF9AE}" pid="50" name="FSC#UVEKCFG@15.1700:FileResponsiblezipcode">
    <vt:lpwstr>3063</vt:lpwstr>
  </property>
  <property fmtid="{D5CDD505-2E9C-101B-9397-08002B2CF9AE}" pid="51" name="FSC#UVEKCFG@15.1700:FileResponsiblecity">
    <vt:lpwstr>Ittigen</vt:lpwstr>
  </property>
  <property fmtid="{D5CDD505-2E9C-101B-9397-08002B2CF9AE}" pid="52" name="FSC#UVEKCFG@15.1700:FileResponsibleAbbreviation">
    <vt:lpwstr>kok</vt:lpwstr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kok</vt:lpwstr>
  </property>
  <property fmtid="{D5CDD505-2E9C-101B-9397-08002B2CF9AE}" pid="55" name="FSC#UVEKCFG@15.1700:CategoryReference">
    <vt:lpwstr>BAV-240.0</vt:lpwstr>
  </property>
  <property fmtid="{D5CDD505-2E9C-101B-9397-08002B2CF9AE}" pid="56" name="FSC#UVEKCFG@15.1700:cooAddress">
    <vt:lpwstr>COO.2125.100.2.10441376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NZV 2019_Konsultation_Modellrechnung_FR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>Abteilung Finanzierung</vt:lpwstr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2017-12-08-0067</vt:lpwstr>
  </property>
  <property fmtid="{D5CDD505-2E9C-101B-9397-08002B2CF9AE}" pid="74" name="FSC#UVEKCFG@15.1700:AssignmentNumber">
    <vt:lpwstr>2017-05-10-741</vt:lpwstr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>Kolden</vt:lpwstr>
  </property>
  <property fmtid="{D5CDD505-2E9C-101B-9397-08002B2CF9AE}" pid="128" name="FSC#UVEKCFG@15.1700:Abs_Vorname">
    <vt:lpwstr>Kjell</vt:lpwstr>
  </property>
  <property fmtid="{D5CDD505-2E9C-101B-9397-08002B2CF9AE}" pid="129" name="FSC#UVEKCFG@15.1700:Abs_Zeichen">
    <vt:lpwstr>kok</vt:lpwstr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13.12.2017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NZV 2019_Konsultation_Modellrechnung_FR</vt:lpwstr>
  </property>
  <property fmtid="{D5CDD505-2E9C-101B-9397-08002B2CF9AE}" pid="136" name="FSC#UVEKCFG@15.1700:Nummer">
    <vt:lpwstr>2017-12-08-0067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/>
  </property>
  <property fmtid="{D5CDD505-2E9C-101B-9397-08002B2CF9AE}" pid="140" name="FSC#UVEKCFG@15.1700:FileResponsiblezipcodePostal">
    <vt:lpwstr>CH-3003</vt:lpwstr>
  </property>
  <property fmtid="{D5CDD505-2E9C-101B-9397-08002B2CF9AE}" pid="141" name="FSC#UVEKCFG@15.1700:FileResponsiblecityPostal">
    <vt:lpwstr>Bern</vt:lpwstr>
  </property>
  <property fmtid="{D5CDD505-2E9C-101B-9397-08002B2CF9AE}" pid="142" name="FSC#UVEKCFG@15.1700:FileResponsibleStreetInvoice">
    <vt:lpwstr>c/o DLZ FI EFD</vt:lpwstr>
  </property>
  <property fmtid="{D5CDD505-2E9C-101B-9397-08002B2CF9AE}" pid="143" name="FSC#UVEKCFG@15.1700:FileResponsiblezipcodeInvoice">
    <vt:lpwstr>3003</vt:lpwstr>
  </property>
  <property fmtid="{D5CDD505-2E9C-101B-9397-08002B2CF9AE}" pid="144" name="FSC#UVEKCFG@15.1700:FileResponsiblecityInvoice">
    <vt:lpwstr>Bern</vt:lpwstr>
  </property>
  <property fmtid="{D5CDD505-2E9C-101B-9397-08002B2CF9AE}" pid="145" name="FSC#UVEKCFG@15.1700:ResponsibleDefaultRoleOrg">
    <vt:lpwstr>sn</vt:lpwstr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>Sektion</vt:lpwstr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BAV-240.0-00001</vt:lpwstr>
  </property>
  <property fmtid="{D5CDD505-2E9C-101B-9397-08002B2CF9AE}" pid="172" name="FSC#COOELAK@1.1001:FileRefYear">
    <vt:lpwstr>2014</vt:lpwstr>
  </property>
  <property fmtid="{D5CDD505-2E9C-101B-9397-08002B2CF9AE}" pid="173" name="FSC#COOELAK@1.1001:FileRefOrdinal">
    <vt:lpwstr>1</vt:lpwstr>
  </property>
  <property fmtid="{D5CDD505-2E9C-101B-9397-08002B2CF9AE}" pid="174" name="FSC#COOELAK@1.1001:FileRefOU">
    <vt:lpwstr>reg_FI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Kolden Kjell</vt:lpwstr>
  </property>
  <property fmtid="{D5CDD505-2E9C-101B-9397-08002B2CF9AE}" pid="177" name="FSC#COOELAK@1.1001:OwnerExtension">
    <vt:lpwstr>+41 58 462 57 72</vt:lpwstr>
  </property>
  <property fmtid="{D5CDD505-2E9C-101B-9397-08002B2CF9AE}" pid="178" name="FSC#COOELAK@1.1001:OwnerFaxExtension">
    <vt:lpwstr>+41 58 462 59 87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Schienennetz (BAV)</vt:lpwstr>
  </property>
  <property fmtid="{D5CDD505-2E9C-101B-9397-08002B2CF9AE}" pid="184" name="FSC#COOELAK@1.1001:CreatedAt">
    <vt:lpwstr>08.12.2017</vt:lpwstr>
  </property>
  <property fmtid="{D5CDD505-2E9C-101B-9397-08002B2CF9AE}" pid="185" name="FSC#COOELAK@1.1001:OU">
    <vt:lpwstr>Schienennetz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*COO.2125.100.2.10441376*</vt:lpwstr>
  </property>
  <property fmtid="{D5CDD505-2E9C-101B-9397-08002B2CF9AE}" pid="188" name="FSC#COOELAK@1.1001:RefBarCode">
    <vt:lpwstr>*COO.2125.100.2.10441347*</vt:lpwstr>
  </property>
  <property fmtid="{D5CDD505-2E9C-101B-9397-08002B2CF9AE}" pid="189" name="FSC#COOELAK@1.1001:FileRefBarCode">
    <vt:lpwstr>*BAV-240.0-00001*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>von Känel Beat</vt:lpwstr>
  </property>
  <property fmtid="{D5CDD505-2E9C-101B-9397-08002B2CF9AE}" pid="194" name="FSC#COOELAK@1.1001:ProcessResponsiblePhone">
    <vt:lpwstr>+41 58 464 63 38</vt:lpwstr>
  </property>
  <property fmtid="{D5CDD505-2E9C-101B-9397-08002B2CF9AE}" pid="195" name="FSC#COOELAK@1.1001:ProcessResponsibleMail">
    <vt:lpwstr>beat.vonkaenel@bav.admin.ch</vt:lpwstr>
  </property>
  <property fmtid="{D5CDD505-2E9C-101B-9397-08002B2CF9AE}" pid="196" name="FSC#COOELAK@1.1001:ProcessResponsibleFax">
    <vt:lpwstr>+41 58 462 59 87</vt:lpwstr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BAV-240.0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kjell.kolden@bav.admin.ch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>Kjell Kolden</vt:lpwstr>
  </property>
  <property fmtid="{D5CDD505-2E9C-101B-9397-08002B2CF9AE}" pid="212" name="FSC#ATSTATECFG@1.1001:AgentPhone">
    <vt:lpwstr>+41 58 462 57 72</vt:lpwstr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/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BAV-240.0-00001/00008/00001/00004/00001/00001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COO.2125.100.2.10441376</vt:lpwstr>
  </property>
  <property fmtid="{D5CDD505-2E9C-101B-9397-08002B2CF9AE}" pid="234" name="FSC#FSCFOLIO@1.1001:docpropproject">
    <vt:lpwstr/>
  </property>
</Properties>
</file>