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Config\Desktop\"/>
    </mc:Choice>
  </mc:AlternateContent>
  <xr:revisionPtr revIDLastSave="0" documentId="8_{13C23DB8-EE88-4735-9E0C-AC1C43E910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sp-Infrastrukturmassnahme" sheetId="6" r:id="rId1"/>
    <sheet name="Bsp-Modulkosten" sheetId="7" r:id="rId2"/>
  </sheets>
  <definedNames>
    <definedName name="_xlnm.Print_Area" localSheetId="1">'Bsp-Modulkosten'!$A$2:$K$35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F11" i="7"/>
  <c r="I11" i="7"/>
  <c r="E12" i="7"/>
  <c r="F12" i="7"/>
  <c r="I12" i="7"/>
  <c r="E13" i="7"/>
  <c r="F13" i="7"/>
  <c r="I13" i="7"/>
  <c r="E14" i="7"/>
  <c r="F14" i="7"/>
  <c r="I14" i="7"/>
  <c r="D15" i="7"/>
  <c r="E18" i="7"/>
  <c r="F18" i="7"/>
  <c r="I18" i="7"/>
  <c r="E19" i="7"/>
  <c r="F19" i="7"/>
  <c r="I19" i="7"/>
  <c r="E20" i="7"/>
  <c r="F20" i="7"/>
  <c r="I20" i="7"/>
  <c r="E25" i="7"/>
  <c r="F25" i="7"/>
  <c r="I25" i="7"/>
  <c r="E26" i="7"/>
  <c r="F26" i="7"/>
  <c r="I26" i="7"/>
  <c r="D27" i="7"/>
  <c r="G16" i="6"/>
  <c r="G17" i="6"/>
  <c r="G19" i="6" s="1"/>
  <c r="I19" i="6"/>
  <c r="N19" i="6"/>
  <c r="I20" i="6"/>
  <c r="L25" i="6"/>
  <c r="P25" i="6"/>
  <c r="S25" i="6" s="1"/>
  <c r="T25" i="6" s="1"/>
  <c r="U25" i="6" s="1"/>
  <c r="L27" i="6"/>
  <c r="P27" i="6"/>
  <c r="S27" i="6" s="1"/>
  <c r="T27" i="6" s="1"/>
  <c r="U27" i="6" s="1"/>
  <c r="L29" i="6"/>
  <c r="P29" i="6" s="1"/>
  <c r="S29" i="6" s="1"/>
  <c r="T29" i="6" s="1"/>
  <c r="U29" i="6" s="1"/>
  <c r="L31" i="6"/>
  <c r="P31" i="6"/>
  <c r="S31" i="6" s="1"/>
  <c r="T31" i="6" s="1"/>
  <c r="U31" i="6" s="1"/>
  <c r="L33" i="6"/>
  <c r="P33" i="6"/>
  <c r="S33" i="6"/>
  <c r="T33" i="6" s="1"/>
  <c r="U33" i="6" s="1"/>
  <c r="L35" i="6"/>
  <c r="O35" i="6"/>
  <c r="S35" i="6" s="1"/>
  <c r="T35" i="6" s="1"/>
  <c r="U35" i="6" s="1"/>
  <c r="I38" i="6"/>
  <c r="I39" i="6"/>
  <c r="G20" i="6" l="1"/>
  <c r="G21" i="6" s="1"/>
  <c r="L19" i="6"/>
  <c r="G38" i="6" l="1"/>
  <c r="G39" i="6"/>
  <c r="L21" i="6"/>
  <c r="P19" i="6"/>
  <c r="O19" i="6"/>
  <c r="O21" i="6" s="1"/>
  <c r="G40" i="6" l="1"/>
  <c r="L41" i="6" s="1"/>
  <c r="P41" i="6" s="1"/>
  <c r="T41" i="6"/>
  <c r="U41" i="6" s="1"/>
  <c r="S41" i="6"/>
  <c r="S19" i="6"/>
  <c r="T19" i="6" s="1"/>
  <c r="U19" i="6" s="1"/>
  <c r="P21" i="6"/>
  <c r="S21" i="6" s="1"/>
  <c r="T21" i="6" s="1"/>
  <c r="U21" i="6" s="1"/>
  <c r="U43" i="6" s="1"/>
  <c r="T43" i="6" s="1"/>
  <c r="H21" i="7" s="1"/>
  <c r="I21" i="7" s="1"/>
  <c r="I29" i="7" s="1"/>
  <c r="H29" i="7" s="1"/>
  <c r="L43" i="6"/>
  <c r="D21" i="7" s="1"/>
  <c r="F21" i="7" l="1"/>
  <c r="E21" i="7"/>
  <c r="D22" i="7"/>
  <c r="D29" i="7" s="1"/>
  <c r="G43" i="6"/>
  <c r="P43" i="6"/>
  <c r="G44" i="6" s="1"/>
  <c r="O43" i="6"/>
  <c r="G45" i="6" s="1"/>
  <c r="D34" i="7" l="1"/>
  <c r="F29" i="7"/>
  <c r="E29" i="7"/>
  <c r="D33" i="7" l="1"/>
  <c r="D35" i="7"/>
</calcChain>
</file>

<file path=xl/sharedStrings.xml><?xml version="1.0" encoding="utf-8"?>
<sst xmlns="http://schemas.openxmlformats.org/spreadsheetml/2006/main" count="167" uniqueCount="116">
  <si>
    <t>+/-50%</t>
  </si>
  <si>
    <t>+/-30%</t>
  </si>
  <si>
    <t>+/-</t>
  </si>
  <si>
    <t>W</t>
  </si>
  <si>
    <t>V</t>
  </si>
  <si>
    <t>L - T</t>
  </si>
  <si>
    <t>L</t>
  </si>
  <si>
    <t>A</t>
  </si>
  <si>
    <t>Faktoren</t>
  </si>
  <si>
    <r>
      <t>E</t>
    </r>
    <r>
      <rPr>
        <vertAlign val="subscript"/>
        <sz val="12"/>
        <rFont val="Arial"/>
        <family val="2"/>
      </rPr>
      <t xml:space="preserve"> tot  </t>
    </r>
    <r>
      <rPr>
        <sz val="12"/>
        <rFont val="Arial"/>
        <family val="2"/>
      </rPr>
      <t>=</t>
    </r>
  </si>
  <si>
    <t>Berechnungen im Hintergrund</t>
  </si>
  <si>
    <t>Kostenermittlung mit Resultat</t>
  </si>
  <si>
    <r>
      <t>Unterer Wert U</t>
    </r>
    <r>
      <rPr>
        <b/>
        <vertAlign val="subscript"/>
        <sz val="16"/>
        <rFont val="Arial"/>
        <family val="2"/>
      </rPr>
      <t>IM</t>
    </r>
  </si>
  <si>
    <r>
      <t>Oberer Wert O</t>
    </r>
    <r>
      <rPr>
        <b/>
        <vertAlign val="subscript"/>
        <sz val="16"/>
        <rFont val="Arial"/>
        <family val="2"/>
      </rPr>
      <t>IM</t>
    </r>
  </si>
  <si>
    <r>
      <t>Erwartungswert E</t>
    </r>
    <r>
      <rPr>
        <b/>
        <vertAlign val="subscript"/>
        <sz val="16"/>
        <rFont val="Arial"/>
        <family val="2"/>
      </rPr>
      <t>IM</t>
    </r>
  </si>
  <si>
    <t>Gesamtkosten Infrastrukturmassnahme (resp. Abschnitt / Objekt)</t>
  </si>
  <si>
    <r>
      <t>E</t>
    </r>
    <r>
      <rPr>
        <vertAlign val="subscript"/>
        <sz val="12"/>
        <rFont val="Arial"/>
        <family val="2"/>
      </rPr>
      <t xml:space="preserve"> Z3  </t>
    </r>
    <r>
      <rPr>
        <sz val="12"/>
        <rFont val="Arial"/>
        <family val="2"/>
      </rPr>
      <t>=</t>
    </r>
  </si>
  <si>
    <t>Hälfte von max. Kostenbetrag</t>
  </si>
  <si>
    <t>Erwartungswert</t>
  </si>
  <si>
    <t>Gessamtwert</t>
  </si>
  <si>
    <t>auf die Basiskosten</t>
  </si>
  <si>
    <t>Risiko, z.B. hoch</t>
  </si>
  <si>
    <t>Technische Komplexität</t>
  </si>
  <si>
    <t>Risiko, z.B. tief</t>
  </si>
  <si>
    <t>Projektanpassungen / kleinere Bestellungsänderungen</t>
  </si>
  <si>
    <t>Zuschlag 3 (nicht quantifizierbare Risiken, vgl. Kap. 3.1)</t>
  </si>
  <si>
    <r>
      <t>E</t>
    </r>
    <r>
      <rPr>
        <vertAlign val="subscript"/>
        <sz val="12"/>
        <rFont val="Arial"/>
        <family val="2"/>
      </rPr>
      <t xml:space="preserve"> Z2.6  </t>
    </r>
    <r>
      <rPr>
        <sz val="12"/>
        <rFont val="Arial"/>
        <family val="2"/>
      </rPr>
      <t>=</t>
    </r>
  </si>
  <si>
    <t>Hälfte von max. Kostenreduktion</t>
  </si>
  <si>
    <t>Berechnung analog BK (inkl. A, L, L-T, V, W und inkl. Z1)</t>
  </si>
  <si>
    <t>Max. Kostenreduktion</t>
  </si>
  <si>
    <t>6. Chance: Bezeichnung</t>
  </si>
  <si>
    <r>
      <t>E</t>
    </r>
    <r>
      <rPr>
        <vertAlign val="subscript"/>
        <sz val="12"/>
        <rFont val="Arial"/>
        <family val="2"/>
      </rPr>
      <t xml:space="preserve"> Z2.5  </t>
    </r>
    <r>
      <rPr>
        <sz val="12"/>
        <rFont val="Arial"/>
        <family val="2"/>
      </rPr>
      <t>=</t>
    </r>
  </si>
  <si>
    <t>Max. Kostenbetrag</t>
  </si>
  <si>
    <t>5. Risiko: Bezeichnung</t>
  </si>
  <si>
    <r>
      <t>E</t>
    </r>
    <r>
      <rPr>
        <vertAlign val="subscript"/>
        <sz val="12"/>
        <rFont val="Arial"/>
        <family val="2"/>
      </rPr>
      <t xml:space="preserve"> Z2.4  </t>
    </r>
    <r>
      <rPr>
        <sz val="12"/>
        <rFont val="Arial"/>
        <family val="2"/>
      </rPr>
      <t>=</t>
    </r>
  </si>
  <si>
    <t>4. Risiko: Bezeichnung</t>
  </si>
  <si>
    <r>
      <t>E</t>
    </r>
    <r>
      <rPr>
        <vertAlign val="subscript"/>
        <sz val="12"/>
        <rFont val="Arial"/>
        <family val="2"/>
      </rPr>
      <t xml:space="preserve"> Z2.3  </t>
    </r>
    <r>
      <rPr>
        <sz val="12"/>
        <rFont val="Arial"/>
        <family val="2"/>
      </rPr>
      <t>=</t>
    </r>
  </si>
  <si>
    <t>3. Risiko: Bezeichnung</t>
  </si>
  <si>
    <r>
      <t>E</t>
    </r>
    <r>
      <rPr>
        <vertAlign val="subscript"/>
        <sz val="12"/>
        <rFont val="Arial"/>
        <family val="2"/>
      </rPr>
      <t xml:space="preserve"> Z2.2  </t>
    </r>
    <r>
      <rPr>
        <sz val="12"/>
        <rFont val="Arial"/>
        <family val="2"/>
      </rPr>
      <t>=</t>
    </r>
  </si>
  <si>
    <t>2. Risiko: Bezeichnung</t>
  </si>
  <si>
    <r>
      <t>E</t>
    </r>
    <r>
      <rPr>
        <vertAlign val="subscript"/>
        <sz val="12"/>
        <rFont val="Arial"/>
        <family val="2"/>
      </rPr>
      <t xml:space="preserve"> Z2.1  </t>
    </r>
    <r>
      <rPr>
        <sz val="12"/>
        <rFont val="Arial"/>
        <family val="2"/>
      </rPr>
      <t>=</t>
    </r>
  </si>
  <si>
    <t>1. Risiko: Bezeichnung</t>
  </si>
  <si>
    <t>Zuschlag 2 (quantifizierbare Risiken, vgl. Kap. 3.1)</t>
  </si>
  <si>
    <r>
      <t xml:space="preserve">E </t>
    </r>
    <r>
      <rPr>
        <vertAlign val="subscript"/>
        <sz val="12"/>
        <rFont val="Arial"/>
        <family val="2"/>
      </rPr>
      <t xml:space="preserve">BK  </t>
    </r>
    <r>
      <rPr>
        <sz val="12"/>
        <rFont val="Arial"/>
        <family val="2"/>
      </rPr>
      <t>=</t>
    </r>
  </si>
  <si>
    <t>Basiskosten (BK)</t>
  </si>
  <si>
    <t>von Erwartungswert GK</t>
  </si>
  <si>
    <t>für nicht erfasste Positionen</t>
  </si>
  <si>
    <t>Zuschlag 1</t>
  </si>
  <si>
    <r>
      <t xml:space="preserve">E </t>
    </r>
    <r>
      <rPr>
        <vertAlign val="subscript"/>
        <sz val="12"/>
        <rFont val="Arial"/>
        <family val="2"/>
      </rPr>
      <t>GK</t>
    </r>
    <r>
      <rPr>
        <sz val="12"/>
        <rFont val="Arial"/>
        <family val="2"/>
      </rPr>
      <t xml:space="preserve"> =</t>
    </r>
  </si>
  <si>
    <t>Grundkosten (GK)</t>
  </si>
  <si>
    <t>Nebenkosten</t>
  </si>
  <si>
    <t>VGK: 2% der Bauwerkskosten</t>
  </si>
  <si>
    <t>Honorare: in % der Bauwerkskosten, z.B. 15%</t>
  </si>
  <si>
    <t>Planungskosten</t>
  </si>
  <si>
    <t>Mengengerüst x Elementkosten</t>
  </si>
  <si>
    <t>Elementgruppe</t>
  </si>
  <si>
    <t>Hauptgruppe</t>
  </si>
  <si>
    <t>Bauwerkskosten</t>
  </si>
  <si>
    <t>Vorbereitung</t>
  </si>
  <si>
    <t>Grundstück</t>
  </si>
  <si>
    <t>z.B. Gliederung nach eBKP-T</t>
  </si>
  <si>
    <t>[Mio. CHF]</t>
  </si>
  <si>
    <t>Varianz</t>
  </si>
  <si>
    <t>Standard Abweichung</t>
  </si>
  <si>
    <t>Bandbreite</t>
  </si>
  <si>
    <r>
      <t xml:space="preserve">W </t>
    </r>
    <r>
      <rPr>
        <b/>
        <sz val="9"/>
        <rFont val="Arial"/>
        <family val="2"/>
      </rPr>
      <t xml:space="preserve">Überschreitung
</t>
    </r>
    <r>
      <rPr>
        <b/>
        <sz val="12"/>
        <rFont val="Arial"/>
        <family val="2"/>
      </rPr>
      <t>von O</t>
    </r>
  </si>
  <si>
    <r>
      <t xml:space="preserve">W </t>
    </r>
    <r>
      <rPr>
        <b/>
        <sz val="9"/>
        <rFont val="Arial"/>
        <family val="2"/>
      </rPr>
      <t xml:space="preserve">Unterschreitung
</t>
    </r>
    <r>
      <rPr>
        <b/>
        <sz val="12"/>
        <rFont val="Arial"/>
        <family val="2"/>
      </rPr>
      <t>von U</t>
    </r>
  </si>
  <si>
    <t>Oberer Wert O</t>
  </si>
  <si>
    <t>Unterer Wert U</t>
  </si>
  <si>
    <t xml:space="preserve">Kosten-genauigkeit </t>
  </si>
  <si>
    <t>Erwartungs-wert E</t>
  </si>
  <si>
    <t>Ermittelte Kosten</t>
  </si>
  <si>
    <t>Vorgehensschritte</t>
  </si>
  <si>
    <t>Kostenparameter</t>
  </si>
  <si>
    <t xml:space="preserve">Zwischenergebnisse </t>
  </si>
  <si>
    <t>Kostenermittlung</t>
  </si>
  <si>
    <t>Kostengenauigkeit</t>
  </si>
  <si>
    <t>Richtkostenschätzung bei einer Vorstudie für eine Infrastrukturmassnahme, resp. je Abschnitt oder Objekt bei einer tiefergehenden Gliederung</t>
  </si>
  <si>
    <t>Berechnungsbeispiel für eine Infrastrukturmassnahme</t>
  </si>
  <si>
    <r>
      <t>Oberer Kostenwert O</t>
    </r>
    <r>
      <rPr>
        <b/>
        <vertAlign val="subscript"/>
        <sz val="10"/>
        <color indexed="8"/>
        <rFont val="Arial"/>
        <family val="2"/>
      </rPr>
      <t>Modul</t>
    </r>
  </si>
  <si>
    <r>
      <t>Erwartungswert E</t>
    </r>
    <r>
      <rPr>
        <b/>
        <vertAlign val="subscript"/>
        <sz val="10"/>
        <color indexed="8"/>
        <rFont val="Arial"/>
        <family val="2"/>
      </rPr>
      <t>Modul</t>
    </r>
  </si>
  <si>
    <r>
      <t>Unterer Kostenwert U</t>
    </r>
    <r>
      <rPr>
        <b/>
        <vertAlign val="subscript"/>
        <sz val="10"/>
        <color indexed="8"/>
        <rFont val="Arial"/>
        <family val="2"/>
      </rPr>
      <t>Modul</t>
    </r>
  </si>
  <si>
    <t>Gesamtkosten Modul</t>
  </si>
  <si>
    <t>Zusammenzug Teil A + Teil B + Teil C</t>
  </si>
  <si>
    <t>Total Teil C</t>
  </si>
  <si>
    <t>Massnahmen im Einflussperimeter (EP)</t>
  </si>
  <si>
    <t>Kleinere Massnahmen im Untersuchungsperimeter (UP)</t>
  </si>
  <si>
    <t>Teil C) Zusätzliche Kostenbeträge</t>
  </si>
  <si>
    <t>Total Teil B</t>
  </si>
  <si>
    <t>vgl. Tabellenblatt "Bsp-Infrastrukturmassnahme"</t>
  </si>
  <si>
    <t>Berechnungsbeispiel Infrastrukturmassnahme (Vorstudie)</t>
  </si>
  <si>
    <t>Infrastrukturmassnahme 4</t>
  </si>
  <si>
    <t>Publikumsanlage (Vorstudie)</t>
  </si>
  <si>
    <t>Infrastrukturmassnahme 3</t>
  </si>
  <si>
    <t>Doppelspurinsel bei zz (Vorstudie)</t>
  </si>
  <si>
    <t>Infrastrukturmassnahme 2</t>
  </si>
  <si>
    <t>Doppelspurinsel bei yy (Konzeptstudie)</t>
  </si>
  <si>
    <t>Infrastrukturmassnahme 1</t>
  </si>
  <si>
    <t xml:space="preserve">Teil B) Basis Konzeptstudien / Vorstudien </t>
  </si>
  <si>
    <t>Total Teil A</t>
  </si>
  <si>
    <t>Abstellanlage</t>
  </si>
  <si>
    <t>Publikumsanlage</t>
  </si>
  <si>
    <t>Streckenbegradigung</t>
  </si>
  <si>
    <t>Doppelspurinsel bei xy</t>
  </si>
  <si>
    <t>Teil A) Basis Globalschätzungen</t>
  </si>
  <si>
    <t>Eingabefelder: Werte aus Resultattabellen der Infrastrukturmassnahmen übertragen / verknüpfen</t>
  </si>
  <si>
    <t>Bemerkungen</t>
  </si>
  <si>
    <t>Standard
Abweichung</t>
  </si>
  <si>
    <r>
      <t>Oberer
Kostenwert O</t>
    </r>
    <r>
      <rPr>
        <b/>
        <vertAlign val="subscript"/>
        <sz val="10"/>
        <color indexed="9"/>
        <rFont val="Arial"/>
        <family val="2"/>
      </rPr>
      <t>IM</t>
    </r>
  </si>
  <si>
    <r>
      <t>Unterer
Kostenwert U</t>
    </r>
    <r>
      <rPr>
        <b/>
        <vertAlign val="subscript"/>
        <sz val="10"/>
        <color indexed="9"/>
        <rFont val="Arial"/>
        <family val="2"/>
      </rPr>
      <t>IM</t>
    </r>
  </si>
  <si>
    <r>
      <t>Erwartungswert
E</t>
    </r>
    <r>
      <rPr>
        <b/>
        <vertAlign val="subscript"/>
        <sz val="10"/>
        <color indexed="9"/>
        <rFont val="Arial"/>
        <family val="2"/>
      </rPr>
      <t>IM</t>
    </r>
  </si>
  <si>
    <t>Kostengenauigkeit Grundkosten</t>
  </si>
  <si>
    <t>Beschreibung</t>
  </si>
  <si>
    <t>Bezeichnung Massnahme</t>
  </si>
  <si>
    <t>Zusammenzug der Kosten verschiedener Infrastrukturmassnahmen zu Modulkosten</t>
  </si>
  <si>
    <t>Berechnungsbeispiel für Modulkosten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</si>
</sst>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33">
    <font>
      <sz val="10"/>
      <color theme="1"/>
      <name val="Arial"/>
      <family val="2"/>
    </font>
    <font>
      <sz val="10"/>
      <name val="Frutiger Light"/>
    </font>
    <font>
      <sz val="10"/>
      <color rgb="FF00000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0"/>
      <color rgb="FFFFFFFF"/>
      <name val="Arial"/>
      <family val="2"/>
    </font>
    <font>
      <b/>
      <vertAlign val="subscript"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vertAlign val="subscript"/>
      <sz val="10"/>
      <color indexed="8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6"/>
      <name val="Arial"/>
      <family val="2"/>
    </font>
    <font>
      <sz val="11"/>
      <name val="Frutiger Light"/>
      <family val="2"/>
    </font>
    <font>
      <b/>
      <sz val="14"/>
      <name val="Arial"/>
      <family val="2"/>
    </font>
    <font>
      <b/>
      <sz val="16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22"/>
      <name val="Arial"/>
      <family val="2"/>
    </font>
    <font>
      <b/>
      <i/>
      <sz val="14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12"/>
      <color indexed="22"/>
      <name val="Arial"/>
      <family val="2"/>
    </font>
    <font>
      <b/>
      <sz val="16"/>
      <color theme="0"/>
      <name val="Arial"/>
      <family val="2"/>
    </font>
    <font>
      <b/>
      <sz val="18"/>
      <name val="Arial"/>
      <family val="2"/>
    </font>
    <font>
      <b/>
      <sz val="18"/>
      <color indexed="22"/>
      <name val="Arial"/>
      <family val="2"/>
    </font>
    <font>
      <b/>
      <vertAlign val="subscript"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2" fontId="2" fillId="4" borderId="10" xfId="1" applyNumberFormat="1" applyFont="1" applyFill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2" fontId="2" fillId="4" borderId="12" xfId="1" applyNumberFormat="1" applyFont="1" applyFill="1" applyBorder="1" applyAlignment="1">
      <alignment horizontal="center" vertical="center"/>
    </xf>
    <xf numFmtId="164" fontId="2" fillId="4" borderId="13" xfId="1" applyNumberFormat="1" applyFont="1" applyFill="1" applyBorder="1" applyAlignment="1">
      <alignment horizontal="center" vertical="center"/>
    </xf>
    <xf numFmtId="2" fontId="2" fillId="4" borderId="14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left" vertical="center"/>
    </xf>
    <xf numFmtId="3" fontId="7" fillId="3" borderId="17" xfId="1" applyNumberFormat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vertical="center"/>
    </xf>
    <xf numFmtId="0" fontId="7" fillId="3" borderId="19" xfId="1" applyFont="1" applyFill="1" applyBorder="1" applyAlignment="1">
      <alignment horizontal="left" vertical="center"/>
    </xf>
    <xf numFmtId="3" fontId="7" fillId="3" borderId="20" xfId="1" applyNumberFormat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vertical="center"/>
    </xf>
    <xf numFmtId="0" fontId="7" fillId="3" borderId="22" xfId="1" applyFont="1" applyFill="1" applyBorder="1" applyAlignment="1">
      <alignment horizontal="left" vertical="center"/>
    </xf>
    <xf numFmtId="3" fontId="7" fillId="3" borderId="23" xfId="1" applyNumberFormat="1" applyFont="1" applyFill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165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2" fontId="13" fillId="0" borderId="0" xfId="1" applyNumberFormat="1" applyFont="1" applyAlignment="1">
      <alignment horizont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5" fontId="16" fillId="7" borderId="24" xfId="1" applyNumberFormat="1" applyFont="1" applyFill="1" applyBorder="1" applyAlignment="1">
      <alignment horizontal="center" vertical="center"/>
    </xf>
    <xf numFmtId="0" fontId="17" fillId="7" borderId="25" xfId="1" applyFont="1" applyFill="1" applyBorder="1" applyAlignment="1">
      <alignment horizontal="right" vertical="center"/>
    </xf>
    <xf numFmtId="0" fontId="17" fillId="7" borderId="26" xfId="1" applyFont="1" applyFill="1" applyBorder="1" applyAlignment="1">
      <alignment vertical="center"/>
    </xf>
    <xf numFmtId="0" fontId="17" fillId="7" borderId="21" xfId="1" applyFont="1" applyFill="1" applyBorder="1" applyAlignment="1">
      <alignment vertical="center"/>
    </xf>
    <xf numFmtId="165" fontId="16" fillId="7" borderId="25" xfId="1" applyNumberFormat="1" applyFont="1" applyFill="1" applyBorder="1" applyAlignment="1">
      <alignment horizontal="center" vertical="center"/>
    </xf>
    <xf numFmtId="0" fontId="17" fillId="7" borderId="18" xfId="1" applyFont="1" applyFill="1" applyBorder="1" applyAlignment="1">
      <alignment vertical="center"/>
    </xf>
    <xf numFmtId="164" fontId="16" fillId="7" borderId="1" xfId="1" applyNumberFormat="1" applyFont="1" applyFill="1" applyBorder="1" applyAlignment="1">
      <alignment horizontal="center" vertical="center"/>
    </xf>
    <xf numFmtId="165" fontId="17" fillId="7" borderId="1" xfId="1" applyNumberFormat="1" applyFont="1" applyFill="1" applyBorder="1" applyAlignment="1">
      <alignment horizontal="center" vertical="center"/>
    </xf>
    <xf numFmtId="165" fontId="16" fillId="7" borderId="27" xfId="1" applyNumberFormat="1" applyFont="1" applyFill="1" applyBorder="1" applyAlignment="1">
      <alignment horizontal="center" vertical="center"/>
    </xf>
    <xf numFmtId="0" fontId="17" fillId="7" borderId="28" xfId="1" applyFont="1" applyFill="1" applyBorder="1" applyAlignment="1">
      <alignment vertical="center"/>
    </xf>
    <xf numFmtId="0" fontId="17" fillId="7" borderId="15" xfId="1" applyFont="1" applyFill="1" applyBorder="1" applyAlignment="1">
      <alignment vertical="center"/>
    </xf>
    <xf numFmtId="166" fontId="12" fillId="6" borderId="0" xfId="1" applyNumberFormat="1" applyFont="1" applyFill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9" fontId="12" fillId="6" borderId="29" xfId="1" quotePrefix="1" applyNumberFormat="1" applyFont="1" applyFill="1" applyBorder="1" applyAlignment="1">
      <alignment horizontal="left"/>
    </xf>
    <xf numFmtId="164" fontId="12" fillId="0" borderId="0" xfId="1" applyNumberFormat="1" applyFont="1"/>
    <xf numFmtId="164" fontId="12" fillId="0" borderId="30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2" fillId="0" borderId="26" xfId="1" applyFont="1" applyBorder="1" applyAlignment="1">
      <alignment horizontal="left" vertical="center"/>
    </xf>
    <xf numFmtId="164" fontId="16" fillId="0" borderId="34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9" fillId="0" borderId="35" xfId="1" applyFont="1" applyBorder="1" applyAlignment="1">
      <alignment horizontal="left" vertical="center"/>
    </xf>
    <xf numFmtId="164" fontId="12" fillId="0" borderId="34" xfId="1" applyNumberFormat="1" applyFont="1" applyBorder="1" applyAlignment="1">
      <alignment horizontal="center" vertical="center"/>
    </xf>
    <xf numFmtId="0" fontId="12" fillId="0" borderId="2" xfId="1" applyFont="1" applyBorder="1"/>
    <xf numFmtId="164" fontId="12" fillId="0" borderId="2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7" borderId="38" xfId="1" applyFont="1" applyFill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19" fillId="0" borderId="1" xfId="1" quotePrefix="1" applyFont="1" applyBorder="1" applyAlignment="1">
      <alignment horizontal="center"/>
    </xf>
    <xf numFmtId="0" fontId="12" fillId="0" borderId="40" xfId="1" applyFont="1" applyBorder="1" applyAlignment="1">
      <alignment vertical="center"/>
    </xf>
    <xf numFmtId="0" fontId="12" fillId="0" borderId="4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31" xfId="1" applyFont="1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2" xfId="1" applyFont="1" applyBorder="1" applyAlignment="1">
      <alignment horizontal="right" vertical="center"/>
    </xf>
    <xf numFmtId="0" fontId="12" fillId="0" borderId="2" xfId="1" applyFont="1" applyBorder="1" applyAlignment="1">
      <alignment horizontal="left"/>
    </xf>
    <xf numFmtId="0" fontId="12" fillId="0" borderId="1" xfId="1" applyFont="1" applyBorder="1"/>
    <xf numFmtId="0" fontId="12" fillId="6" borderId="0" xfId="1" applyFont="1" applyFill="1" applyAlignment="1">
      <alignment horizontal="center"/>
    </xf>
    <xf numFmtId="164" fontId="12" fillId="7" borderId="1" xfId="1" applyNumberFormat="1" applyFont="1" applyFill="1" applyBorder="1" applyAlignment="1">
      <alignment horizontal="center" vertical="center"/>
    </xf>
    <xf numFmtId="165" fontId="14" fillId="7" borderId="1" xfId="1" applyNumberFormat="1" applyFont="1" applyFill="1" applyBorder="1" applyAlignment="1">
      <alignment horizontal="center" vertical="center"/>
    </xf>
    <xf numFmtId="0" fontId="12" fillId="6" borderId="29" xfId="1" applyFont="1" applyFill="1" applyBorder="1" applyAlignment="1">
      <alignment horizontal="left"/>
    </xf>
    <xf numFmtId="165" fontId="17" fillId="7" borderId="1" xfId="1" applyNumberFormat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7" fillId="7" borderId="22" xfId="1" applyFont="1" applyFill="1" applyBorder="1"/>
    <xf numFmtId="0" fontId="12" fillId="0" borderId="20" xfId="1" applyFont="1" applyBorder="1" applyAlignment="1">
      <alignment horizontal="center" vertical="center"/>
    </xf>
    <xf numFmtId="9" fontId="12" fillId="6" borderId="29" xfId="1" applyNumberFormat="1" applyFont="1" applyFill="1" applyBorder="1" applyAlignment="1">
      <alignment horizontal="left"/>
    </xf>
    <xf numFmtId="0" fontId="16" fillId="7" borderId="34" xfId="1" applyFont="1" applyFill="1" applyBorder="1" applyAlignment="1">
      <alignment horizontal="center"/>
    </xf>
    <xf numFmtId="0" fontId="12" fillId="0" borderId="4" xfId="1" applyFont="1" applyBorder="1"/>
    <xf numFmtId="0" fontId="12" fillId="0" borderId="41" xfId="1" applyFont="1" applyBorder="1" applyAlignment="1">
      <alignment horizontal="center"/>
    </xf>
    <xf numFmtId="0" fontId="12" fillId="0" borderId="52" xfId="1" applyFont="1" applyBorder="1" applyAlignment="1">
      <alignment horizontal="center"/>
    </xf>
    <xf numFmtId="0" fontId="12" fillId="0" borderId="0" xfId="1" applyFont="1" applyAlignment="1">
      <alignment vertical="top"/>
    </xf>
    <xf numFmtId="0" fontId="19" fillId="0" borderId="53" xfId="1" applyFont="1" applyBorder="1" applyAlignment="1">
      <alignment horizontal="center" vertical="center" wrapText="1"/>
    </xf>
    <xf numFmtId="0" fontId="17" fillId="0" borderId="17" xfId="1" applyFont="1" applyBorder="1" applyAlignment="1">
      <alignment vertical="center" wrapText="1"/>
    </xf>
    <xf numFmtId="2" fontId="29" fillId="8" borderId="25" xfId="1" applyNumberFormat="1" applyFont="1" applyFill="1" applyBorder="1" applyAlignment="1">
      <alignment horizontal="center" vertical="center"/>
    </xf>
    <xf numFmtId="0" fontId="19" fillId="0" borderId="0" xfId="1" quotePrefix="1" applyFont="1" applyAlignment="1">
      <alignment horizontal="right"/>
    </xf>
    <xf numFmtId="0" fontId="19" fillId="0" borderId="0" xfId="1" applyFont="1"/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165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2" fontId="31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2" fillId="0" borderId="42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9" fillId="0" borderId="5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9" fontId="19" fillId="9" borderId="36" xfId="1" applyNumberFormat="1" applyFont="1" applyFill="1" applyBorder="1" applyAlignment="1">
      <alignment horizontal="center"/>
    </xf>
    <xf numFmtId="0" fontId="16" fillId="9" borderId="8" xfId="1" quotePrefix="1" applyFont="1" applyFill="1" applyBorder="1" applyAlignment="1">
      <alignment horizontal="center"/>
    </xf>
    <xf numFmtId="0" fontId="22" fillId="9" borderId="11" xfId="1" quotePrefix="1" applyFont="1" applyFill="1" applyBorder="1" applyAlignment="1">
      <alignment horizontal="center"/>
    </xf>
    <xf numFmtId="0" fontId="16" fillId="9" borderId="11" xfId="1" quotePrefix="1" applyFont="1" applyFill="1" applyBorder="1" applyAlignment="1">
      <alignment horizontal="center"/>
    </xf>
    <xf numFmtId="0" fontId="16" fillId="9" borderId="13" xfId="1" quotePrefix="1" applyFont="1" applyFill="1" applyBorder="1" applyAlignment="1">
      <alignment horizontal="center"/>
    </xf>
    <xf numFmtId="0" fontId="12" fillId="9" borderId="8" xfId="1" applyFont="1" applyFill="1" applyBorder="1" applyAlignment="1">
      <alignment horizontal="center"/>
    </xf>
    <xf numFmtId="0" fontId="12" fillId="9" borderId="11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9" fontId="12" fillId="9" borderId="10" xfId="1" applyNumberFormat="1" applyFont="1" applyFill="1" applyBorder="1" applyAlignment="1">
      <alignment horizontal="center"/>
    </xf>
    <xf numFmtId="9" fontId="12" fillId="9" borderId="36" xfId="1" applyNumberFormat="1" applyFont="1" applyFill="1" applyBorder="1" applyAlignment="1">
      <alignment horizontal="center"/>
    </xf>
    <xf numFmtId="9" fontId="12" fillId="9" borderId="36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2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2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3" fontId="2" fillId="0" borderId="5" xfId="1" quotePrefix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164" fontId="2" fillId="0" borderId="9" xfId="1" applyNumberFormat="1" applyFont="1" applyBorder="1" applyAlignment="1">
      <alignment horizontal="center" vertical="center"/>
    </xf>
    <xf numFmtId="3" fontId="2" fillId="0" borderId="7" xfId="1" quotePrefix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2" fontId="2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6" fontId="12" fillId="6" borderId="0" xfId="1" applyNumberFormat="1" applyFont="1" applyFill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7" fillId="7" borderId="0" xfId="1" applyFont="1" applyFill="1" applyAlignment="1">
      <alignment vertical="center"/>
    </xf>
    <xf numFmtId="0" fontId="12" fillId="6" borderId="0" xfId="1" applyFont="1" applyFill="1" applyAlignment="1">
      <alignment horizontal="left"/>
    </xf>
    <xf numFmtId="0" fontId="12" fillId="0" borderId="0" xfId="1" quotePrefix="1" applyFont="1" applyAlignment="1">
      <alignment horizontal="right"/>
    </xf>
    <xf numFmtId="2" fontId="20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right"/>
    </xf>
    <xf numFmtId="164" fontId="20" fillId="0" borderId="0" xfId="1" applyNumberFormat="1" applyFont="1" applyAlignment="1">
      <alignment horizontal="right"/>
    </xf>
    <xf numFmtId="164" fontId="20" fillId="0" borderId="0" xfId="1" applyNumberFormat="1" applyFont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2" fillId="0" borderId="7" xfId="1" applyFont="1" applyBorder="1"/>
    <xf numFmtId="165" fontId="19" fillId="0" borderId="0" xfId="1" applyNumberFormat="1" applyFont="1" applyAlignment="1">
      <alignment horizontal="right"/>
    </xf>
    <xf numFmtId="165" fontId="19" fillId="0" borderId="0" xfId="1" applyNumberFormat="1" applyFont="1" applyAlignment="1">
      <alignment horizontal="center"/>
    </xf>
    <xf numFmtId="2" fontId="21" fillId="0" borderId="0" xfId="1" quotePrefix="1" applyNumberFormat="1" applyFont="1" applyAlignment="1">
      <alignment horizontal="center"/>
    </xf>
    <xf numFmtId="0" fontId="12" fillId="0" borderId="0" xfId="1" quotePrefix="1" applyFont="1" applyAlignment="1">
      <alignment horizontal="center"/>
    </xf>
    <xf numFmtId="2" fontId="13" fillId="0" borderId="0" xfId="1" quotePrefix="1" applyNumberFormat="1" applyFont="1" applyAlignment="1">
      <alignment horizontal="center"/>
    </xf>
    <xf numFmtId="10" fontId="12" fillId="6" borderId="0" xfId="1" applyNumberFormat="1" applyFont="1" applyFill="1" applyAlignment="1">
      <alignment horizontal="center"/>
    </xf>
    <xf numFmtId="0" fontId="19" fillId="7" borderId="31" xfId="1" applyFont="1" applyFill="1" applyBorder="1"/>
    <xf numFmtId="0" fontId="19" fillId="7" borderId="26" xfId="1" applyFont="1" applyFill="1" applyBorder="1"/>
    <xf numFmtId="0" fontId="19" fillId="7" borderId="40" xfId="1" applyFont="1" applyFill="1" applyBorder="1"/>
    <xf numFmtId="0" fontId="19" fillId="7" borderId="41" xfId="1" applyFont="1" applyFill="1" applyBorder="1"/>
    <xf numFmtId="164" fontId="23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0" fontId="12" fillId="6" borderId="0" xfId="1" applyNumberFormat="1" applyFont="1" applyFill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9" fontId="20" fillId="0" borderId="0" xfId="1" applyNumberFormat="1" applyFont="1" applyAlignment="1">
      <alignment horizontal="right" vertical="center"/>
    </xf>
    <xf numFmtId="9" fontId="20" fillId="0" borderId="0" xfId="1" applyNumberFormat="1" applyFont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2" fillId="0" borderId="0" xfId="1" quotePrefix="1" applyFont="1" applyAlignment="1">
      <alignment horizontal="left"/>
    </xf>
    <xf numFmtId="0" fontId="19" fillId="0" borderId="5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51" xfId="1" applyFont="1" applyBorder="1" applyAlignment="1">
      <alignment horizontal="center"/>
    </xf>
    <xf numFmtId="0" fontId="19" fillId="0" borderId="9" xfId="1" applyFont="1" applyBorder="1"/>
    <xf numFmtId="0" fontId="26" fillId="0" borderId="7" xfId="1" applyFont="1" applyBorder="1" applyAlignment="1">
      <alignment vertical="center"/>
    </xf>
    <xf numFmtId="0" fontId="26" fillId="0" borderId="44" xfId="1" applyFont="1" applyBorder="1" applyAlignment="1">
      <alignment vertical="center"/>
    </xf>
    <xf numFmtId="0" fontId="26" fillId="0" borderId="45" xfId="1" applyFont="1" applyBorder="1" applyAlignment="1">
      <alignment vertical="center"/>
    </xf>
    <xf numFmtId="0" fontId="26" fillId="0" borderId="46" xfId="1" applyFont="1" applyBorder="1" applyAlignment="1">
      <alignment horizontal="left" vertical="center"/>
    </xf>
    <xf numFmtId="0" fontId="19" fillId="0" borderId="52" xfId="1" applyFont="1" applyBorder="1" applyAlignment="1">
      <alignment horizontal="center"/>
    </xf>
    <xf numFmtId="165" fontId="19" fillId="0" borderId="52" xfId="1" applyNumberFormat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7" fillId="0" borderId="26" xfId="1" applyFont="1" applyBorder="1" applyAlignment="1">
      <alignment horizontal="left" vertical="center" wrapText="1"/>
    </xf>
    <xf numFmtId="2" fontId="28" fillId="0" borderId="0" xfId="1" applyNumberFormat="1" applyFont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9" fillId="0" borderId="0" xfId="1" applyFont="1" applyAlignment="1">
      <alignment horizontal="left"/>
    </xf>
    <xf numFmtId="9" fontId="19" fillId="0" borderId="0" xfId="1" applyNumberFormat="1" applyFont="1" applyAlignment="1">
      <alignment horizontal="center"/>
    </xf>
    <xf numFmtId="165" fontId="16" fillId="7" borderId="1" xfId="1" applyNumberFormat="1" applyFont="1" applyFill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/>
    </xf>
    <xf numFmtId="0" fontId="12" fillId="0" borderId="57" xfId="1" applyFont="1" applyBorder="1" applyAlignment="1">
      <alignment vertical="center"/>
    </xf>
    <xf numFmtId="0" fontId="12" fillId="0" borderId="52" xfId="1" applyFont="1" applyBorder="1" applyAlignment="1">
      <alignment vertical="center"/>
    </xf>
    <xf numFmtId="165" fontId="19" fillId="7" borderId="1" xfId="1" applyNumberFormat="1" applyFont="1" applyFill="1" applyBorder="1" applyAlignment="1">
      <alignment horizontal="center" vertical="center"/>
    </xf>
    <xf numFmtId="0" fontId="19" fillId="0" borderId="23" xfId="1" applyFont="1" applyBorder="1" applyAlignment="1">
      <alignment horizontal="center"/>
    </xf>
    <xf numFmtId="0" fontId="16" fillId="0" borderId="53" xfId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9" fillId="0" borderId="49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42" xfId="1" applyFont="1" applyBorder="1" applyAlignment="1">
      <alignment horizontal="left" vertical="center"/>
    </xf>
    <xf numFmtId="0" fontId="19" fillId="0" borderId="47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7" fillId="7" borderId="46" xfId="1" applyFont="1" applyFill="1" applyBorder="1" applyAlignment="1">
      <alignment horizontal="left"/>
    </xf>
    <xf numFmtId="0" fontId="17" fillId="7" borderId="45" xfId="1" applyFont="1" applyFill="1" applyBorder="1" applyAlignment="1">
      <alignment horizontal="left"/>
    </xf>
    <xf numFmtId="0" fontId="17" fillId="7" borderId="44" xfId="1" applyFont="1" applyFill="1" applyBorder="1" applyAlignment="1">
      <alignment horizontal="left"/>
    </xf>
    <xf numFmtId="0" fontId="12" fillId="0" borderId="43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7" fillId="7" borderId="37" xfId="1" applyFont="1" applyFill="1" applyBorder="1" applyAlignment="1">
      <alignment horizontal="left"/>
    </xf>
    <xf numFmtId="0" fontId="17" fillId="7" borderId="5" xfId="1" applyFont="1" applyFill="1" applyBorder="1" applyAlignment="1">
      <alignment horizontal="left"/>
    </xf>
    <xf numFmtId="0" fontId="17" fillId="7" borderId="3" xfId="1" applyFont="1" applyFill="1" applyBorder="1" applyAlignment="1">
      <alignment horizontal="left"/>
    </xf>
    <xf numFmtId="0" fontId="17" fillId="7" borderId="2" xfId="1" applyFont="1" applyFill="1" applyBorder="1" applyAlignment="1">
      <alignment horizontal="left"/>
    </xf>
    <xf numFmtId="0" fontId="12" fillId="0" borderId="3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24" fillId="0" borderId="37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19" fillId="0" borderId="54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9" fillId="0" borderId="41" xfId="1" applyFont="1" applyBorder="1" applyAlignment="1">
      <alignment horizontal="center"/>
    </xf>
    <xf numFmtId="0" fontId="19" fillId="0" borderId="31" xfId="1" applyFont="1" applyBorder="1" applyAlignment="1">
      <alignment horizontal="center"/>
    </xf>
    <xf numFmtId="0" fontId="12" fillId="0" borderId="21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7" fillId="7" borderId="15" xfId="1" applyFont="1" applyFill="1" applyBorder="1" applyAlignment="1">
      <alignment horizontal="left"/>
    </xf>
    <xf numFmtId="0" fontId="17" fillId="7" borderId="28" xfId="1" applyFont="1" applyFill="1" applyBorder="1" applyAlignment="1">
      <alignment horizontal="left"/>
    </xf>
    <xf numFmtId="0" fontId="17" fillId="7" borderId="39" xfId="1" applyFont="1" applyFill="1" applyBorder="1" applyAlignment="1">
      <alignment horizontal="left"/>
    </xf>
    <xf numFmtId="0" fontId="29" fillId="8" borderId="56" xfId="1" applyFont="1" applyFill="1" applyBorder="1" applyAlignment="1">
      <alignment horizontal="center" vertical="center"/>
    </xf>
    <xf numFmtId="0" fontId="29" fillId="8" borderId="55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17" fillId="0" borderId="39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left" vertical="center" wrapText="1"/>
    </xf>
    <xf numFmtId="0" fontId="17" fillId="0" borderId="39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3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139700</xdr:rowOff>
    </xdr:from>
    <xdr:to>
      <xdr:col>7</xdr:col>
      <xdr:colOff>12700</xdr:colOff>
      <xdr:row>47</xdr:row>
      <xdr:rowOff>139700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39846933-C9D4-4774-B364-8A5FA021E644}"/>
            </a:ext>
          </a:extLst>
        </xdr:cNvPr>
        <xdr:cNvSpPr/>
      </xdr:nvSpPr>
      <xdr:spPr>
        <a:xfrm rot="5400000">
          <a:off x="2482850" y="6838950"/>
          <a:ext cx="381000" cy="5346700"/>
        </a:xfrm>
        <a:prstGeom prst="rightBrace">
          <a:avLst>
            <a:gd name="adj1" fmla="val 78333"/>
            <a:gd name="adj2" fmla="val 50000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7</xdr:col>
      <xdr:colOff>457200</xdr:colOff>
      <xdr:row>45</xdr:row>
      <xdr:rowOff>139700</xdr:rowOff>
    </xdr:from>
    <xdr:to>
      <xdr:col>20</xdr:col>
      <xdr:colOff>1003300</xdr:colOff>
      <xdr:row>48</xdr:row>
      <xdr:rowOff>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8B03F989-E181-47C4-8033-A4FF34F67676}"/>
            </a:ext>
          </a:extLst>
        </xdr:cNvPr>
        <xdr:cNvSpPr/>
      </xdr:nvSpPr>
      <xdr:spPr>
        <a:xfrm rot="5400000">
          <a:off x="10682288" y="4430712"/>
          <a:ext cx="431800" cy="10213975"/>
        </a:xfrm>
        <a:prstGeom prst="rightBrace">
          <a:avLst>
            <a:gd name="adj1" fmla="val 78333"/>
            <a:gd name="adj2" fmla="val 50000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</xdr:col>
      <xdr:colOff>12700</xdr:colOff>
      <xdr:row>4</xdr:row>
      <xdr:rowOff>101600</xdr:rowOff>
    </xdr:from>
    <xdr:to>
      <xdr:col>6</xdr:col>
      <xdr:colOff>1727200</xdr:colOff>
      <xdr:row>6</xdr:row>
      <xdr:rowOff>88900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13CF9AE-4AD8-4E40-8FB2-A8E9880D5771}"/>
            </a:ext>
          </a:extLst>
        </xdr:cNvPr>
        <xdr:cNvSpPr txBox="1"/>
      </xdr:nvSpPr>
      <xdr:spPr>
        <a:xfrm>
          <a:off x="4584700" y="1473200"/>
          <a:ext cx="752475" cy="368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Eingabefelder</a:t>
          </a:r>
        </a:p>
      </xdr:txBody>
    </xdr:sp>
    <xdr:clientData/>
  </xdr:twoCellAnchor>
  <xdr:twoCellAnchor>
    <xdr:from>
      <xdr:col>4</xdr:col>
      <xdr:colOff>177800</xdr:colOff>
      <xdr:row>4</xdr:row>
      <xdr:rowOff>127000</xdr:rowOff>
    </xdr:from>
    <xdr:to>
      <xdr:col>5</xdr:col>
      <xdr:colOff>3251200</xdr:colOff>
      <xdr:row>5</xdr:row>
      <xdr:rowOff>76200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8CD16E1-8F42-44CB-BE17-F5F72B49C013}"/>
            </a:ext>
          </a:extLst>
        </xdr:cNvPr>
        <xdr:cNvCxnSpPr/>
      </xdr:nvCxnSpPr>
      <xdr:spPr>
        <a:xfrm flipH="1" flipV="1">
          <a:off x="3225800" y="1498600"/>
          <a:ext cx="1349375" cy="139700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850900</xdr:colOff>
      <xdr:row>7</xdr:row>
      <xdr:rowOff>0</xdr:rowOff>
    </xdr:from>
    <xdr:to>
      <xdr:col>6</xdr:col>
      <xdr:colOff>863600</xdr:colOff>
      <xdr:row>9</xdr:row>
      <xdr:rowOff>584200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4DAE022A-888C-4097-8D7B-C93781F0569E}"/>
            </a:ext>
          </a:extLst>
        </xdr:cNvPr>
        <xdr:cNvCxnSpPr/>
      </xdr:nvCxnSpPr>
      <xdr:spPr>
        <a:xfrm>
          <a:off x="5337175" y="1943100"/>
          <a:ext cx="0" cy="574675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406400</xdr:colOff>
      <xdr:row>6</xdr:row>
      <xdr:rowOff>76200</xdr:rowOff>
    </xdr:from>
    <xdr:to>
      <xdr:col>5</xdr:col>
      <xdr:colOff>3238500</xdr:colOff>
      <xdr:row>36</xdr:row>
      <xdr:rowOff>279400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24BFDF3-760D-4139-86A3-DE60CE1B9174}"/>
            </a:ext>
          </a:extLst>
        </xdr:cNvPr>
        <xdr:cNvCxnSpPr/>
      </xdr:nvCxnSpPr>
      <xdr:spPr>
        <a:xfrm flipH="1">
          <a:off x="3454400" y="1828800"/>
          <a:ext cx="1117600" cy="5832475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50800</xdr:rowOff>
    </xdr:from>
    <xdr:to>
      <xdr:col>5</xdr:col>
      <xdr:colOff>3187700</xdr:colOff>
      <xdr:row>18</xdr:row>
      <xdr:rowOff>241300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680F455D-BE33-4231-AF24-6D4A30C8000D}"/>
            </a:ext>
          </a:extLst>
        </xdr:cNvPr>
        <xdr:cNvCxnSpPr/>
      </xdr:nvCxnSpPr>
      <xdr:spPr>
        <a:xfrm flipH="1">
          <a:off x="3810000" y="1803400"/>
          <a:ext cx="758825" cy="2428875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6</xdr:row>
      <xdr:rowOff>179917</xdr:rowOff>
    </xdr:from>
    <xdr:to>
      <xdr:col>5</xdr:col>
      <xdr:colOff>910167</xdr:colOff>
      <xdr:row>8</xdr:row>
      <xdr:rowOff>29211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84C8399-CBE7-49AA-AD52-0F5887963D9C}"/>
            </a:ext>
          </a:extLst>
        </xdr:cNvPr>
        <xdr:cNvSpPr txBox="1"/>
      </xdr:nvSpPr>
      <xdr:spPr>
        <a:xfrm>
          <a:off x="3806825" y="1294342"/>
          <a:ext cx="760942" cy="1921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latin typeface="Arial" panose="020B0604020202020204" pitchFamily="34" charset="0"/>
              <a:cs typeface="Arial" panose="020B0604020202020204" pitchFamily="34" charset="0"/>
            </a:rPr>
            <a:t>Eingabefelder</a:t>
          </a:r>
        </a:p>
      </xdr:txBody>
    </xdr:sp>
    <xdr:clientData/>
  </xdr:twoCellAnchor>
  <xdr:twoCellAnchor>
    <xdr:from>
      <xdr:col>4</xdr:col>
      <xdr:colOff>74083</xdr:colOff>
      <xdr:row>8</xdr:row>
      <xdr:rowOff>72814</xdr:rowOff>
    </xdr:from>
    <xdr:to>
      <xdr:col>4</xdr:col>
      <xdr:colOff>751416</xdr:colOff>
      <xdr:row>9</xdr:row>
      <xdr:rowOff>179917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F9D77E2-CE54-46B3-B6D5-88C85BE625FD}"/>
            </a:ext>
          </a:extLst>
        </xdr:cNvPr>
        <xdr:cNvCxnSpPr/>
      </xdr:nvCxnSpPr>
      <xdr:spPr>
        <a:xfrm flipH="1">
          <a:off x="3122083" y="1530139"/>
          <a:ext cx="677333" cy="249978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973667</xdr:colOff>
      <xdr:row>8</xdr:row>
      <xdr:rowOff>84667</xdr:rowOff>
    </xdr:from>
    <xdr:to>
      <xdr:col>6</xdr:col>
      <xdr:colOff>201084</xdr:colOff>
      <xdr:row>9</xdr:row>
      <xdr:rowOff>179917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72E141E-BCB1-4CD0-9AD3-A1A531636BEC}"/>
            </a:ext>
          </a:extLst>
        </xdr:cNvPr>
        <xdr:cNvCxnSpPr/>
      </xdr:nvCxnSpPr>
      <xdr:spPr>
        <a:xfrm>
          <a:off x="4574117" y="1541992"/>
          <a:ext cx="198967" cy="238125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088B-1DC6-457F-A4BD-133534C91D05}">
  <sheetPr>
    <tabColor rgb="FF92D050"/>
    <pageSetUpPr fitToPage="1"/>
  </sheetPr>
  <dimension ref="A1:V50"/>
  <sheetViews>
    <sheetView showGridLines="0" tabSelected="1" zoomScaleNormal="100" workbookViewId="0"/>
  </sheetViews>
  <sheetFormatPr baseColWidth="10" defaultColWidth="11.453125" defaultRowHeight="15.5"/>
  <cols>
    <col min="1" max="1" width="8.7265625" style="26" customWidth="1"/>
    <col min="2" max="2" width="24.453125" style="26" customWidth="1"/>
    <col min="3" max="3" width="28.26953125" style="26" customWidth="1"/>
    <col min="4" max="4" width="25.453125" style="26" customWidth="1"/>
    <col min="5" max="5" width="8.1796875" style="26" customWidth="1"/>
    <col min="6" max="6" width="50.7265625" style="26" customWidth="1"/>
    <col min="7" max="7" width="27.7265625" style="26" customWidth="1"/>
    <col min="8" max="8" width="4" style="26" customWidth="1"/>
    <col min="9" max="9" width="15.7265625" style="31" hidden="1" customWidth="1"/>
    <col min="10" max="10" width="6.453125" style="26" hidden="1" customWidth="1"/>
    <col min="11" max="11" width="8.54296875" style="26" customWidth="1"/>
    <col min="12" max="12" width="17.7265625" style="27" customWidth="1"/>
    <col min="13" max="13" width="5.26953125" style="30" customWidth="1"/>
    <col min="14" max="14" width="8.7265625" style="29" customWidth="1"/>
    <col min="15" max="16" width="15.7265625" style="28" customWidth="1"/>
    <col min="17" max="18" width="17.7265625" style="27" customWidth="1"/>
    <col min="19" max="21" width="15.7265625" style="27" customWidth="1"/>
    <col min="22" max="22" width="35.7265625" style="26" customWidth="1"/>
    <col min="23" max="23" width="78.81640625" style="26" customWidth="1"/>
    <col min="24" max="16384" width="11.453125" style="26"/>
  </cols>
  <sheetData>
    <row r="1" spans="1:21" ht="10" customHeight="1"/>
    <row r="2" spans="1:21" s="93" customFormat="1" ht="30" customHeight="1">
      <c r="A2" s="99" t="s">
        <v>78</v>
      </c>
      <c r="I2" s="98"/>
      <c r="L2" s="94"/>
      <c r="M2" s="97"/>
      <c r="N2" s="96"/>
      <c r="O2" s="95"/>
      <c r="P2" s="95"/>
      <c r="Q2" s="94"/>
      <c r="R2" s="94"/>
      <c r="S2" s="94"/>
      <c r="T2" s="94"/>
      <c r="U2" s="94"/>
    </row>
    <row r="3" spans="1:21" s="93" customFormat="1" ht="25" customHeight="1">
      <c r="A3" s="93" t="s">
        <v>77</v>
      </c>
      <c r="I3" s="98"/>
      <c r="L3" s="94"/>
      <c r="M3" s="97"/>
      <c r="N3" s="96"/>
      <c r="O3" s="95"/>
      <c r="P3" s="95"/>
      <c r="Q3" s="94"/>
      <c r="R3" s="94"/>
      <c r="S3" s="94"/>
      <c r="T3" s="94"/>
      <c r="U3" s="94"/>
    </row>
    <row r="4" spans="1:21" s="93" customFormat="1" ht="20.149999999999999" customHeight="1" thickBot="1">
      <c r="I4" s="98"/>
      <c r="L4" s="94"/>
      <c r="M4" s="97"/>
      <c r="N4" s="96"/>
      <c r="O4" s="95"/>
      <c r="P4" s="95"/>
      <c r="Q4" s="94"/>
      <c r="R4" s="94"/>
      <c r="S4" s="94"/>
      <c r="T4" s="94"/>
      <c r="U4" s="94"/>
    </row>
    <row r="5" spans="1:21" ht="20.149999999999999" customHeight="1" thickTop="1" thickBot="1">
      <c r="A5" s="92" t="s">
        <v>76</v>
      </c>
      <c r="B5" s="91"/>
      <c r="C5" s="91" t="s">
        <v>2</v>
      </c>
      <c r="D5" s="106">
        <v>0.3</v>
      </c>
      <c r="E5" s="92"/>
      <c r="F5" s="92"/>
      <c r="N5" s="196"/>
    </row>
    <row r="6" spans="1:21" ht="20.149999999999999" customHeight="1" thickTop="1">
      <c r="A6" s="92"/>
      <c r="B6" s="91"/>
      <c r="C6" s="91"/>
      <c r="D6" s="197"/>
      <c r="E6" s="92"/>
      <c r="F6" s="92"/>
      <c r="N6" s="196"/>
    </row>
    <row r="7" spans="1:21" ht="20.149999999999999" customHeight="1">
      <c r="A7" s="92"/>
      <c r="B7" s="91"/>
      <c r="C7" s="91"/>
      <c r="D7" s="197"/>
      <c r="E7" s="92"/>
      <c r="F7" s="92"/>
      <c r="N7" s="196"/>
    </row>
    <row r="8" spans="1:21" ht="16" thickBot="1"/>
    <row r="9" spans="1:21" ht="35.15" customHeight="1" thickBot="1">
      <c r="A9" s="245" t="s">
        <v>75</v>
      </c>
      <c r="B9" s="246"/>
      <c r="C9" s="246"/>
      <c r="D9" s="246"/>
      <c r="E9" s="246"/>
      <c r="F9" s="246"/>
      <c r="G9" s="247"/>
      <c r="I9" s="90" t="s">
        <v>8</v>
      </c>
      <c r="L9" s="245" t="s">
        <v>74</v>
      </c>
      <c r="M9" s="246"/>
      <c r="N9" s="246"/>
      <c r="O9" s="246"/>
      <c r="P9" s="246"/>
      <c r="Q9" s="246"/>
      <c r="R9" s="246"/>
      <c r="S9" s="246"/>
      <c r="T9" s="246"/>
      <c r="U9" s="247"/>
    </row>
    <row r="10" spans="1:21" s="87" customFormat="1" ht="49.5" customHeight="1">
      <c r="A10" s="250" t="s">
        <v>73</v>
      </c>
      <c r="B10" s="251"/>
      <c r="C10" s="251"/>
      <c r="D10" s="252"/>
      <c r="E10" s="195"/>
      <c r="F10" s="248" t="s">
        <v>72</v>
      </c>
      <c r="G10" s="89" t="s">
        <v>71</v>
      </c>
      <c r="I10" s="194"/>
      <c r="L10" s="206" t="s">
        <v>70</v>
      </c>
      <c r="M10" s="236" t="s">
        <v>69</v>
      </c>
      <c r="N10" s="237"/>
      <c r="O10" s="205" t="s">
        <v>68</v>
      </c>
      <c r="P10" s="205" t="s">
        <v>67</v>
      </c>
      <c r="Q10" s="88" t="s">
        <v>66</v>
      </c>
      <c r="R10" s="104" t="s">
        <v>65</v>
      </c>
      <c r="S10" s="88" t="s">
        <v>64</v>
      </c>
      <c r="T10" s="88" t="s">
        <v>63</v>
      </c>
      <c r="U10" s="204" t="s">
        <v>62</v>
      </c>
    </row>
    <row r="11" spans="1:21" ht="20.5" thickBot="1">
      <c r="A11" s="253"/>
      <c r="B11" s="254"/>
      <c r="C11" s="254"/>
      <c r="D11" s="255"/>
      <c r="E11" s="193"/>
      <c r="F11" s="249"/>
      <c r="G11" s="203" t="s">
        <v>61</v>
      </c>
      <c r="L11" s="192" t="s">
        <v>61</v>
      </c>
      <c r="M11" s="238"/>
      <c r="N11" s="239"/>
      <c r="O11" s="191" t="s">
        <v>61</v>
      </c>
      <c r="P11" s="191" t="s">
        <v>61</v>
      </c>
      <c r="Q11" s="86"/>
      <c r="R11" s="85"/>
      <c r="S11" s="190" t="s">
        <v>61</v>
      </c>
      <c r="T11" s="190" t="s">
        <v>61</v>
      </c>
      <c r="U11" s="190"/>
    </row>
    <row r="12" spans="1:21" ht="16" thickBot="1">
      <c r="A12" s="189" t="s">
        <v>60</v>
      </c>
      <c r="B12" s="188"/>
      <c r="C12" s="188"/>
      <c r="D12" s="187"/>
      <c r="E12" s="186"/>
      <c r="F12" s="185"/>
      <c r="G12" s="184"/>
      <c r="N12" s="179"/>
      <c r="O12" s="160"/>
      <c r="P12" s="160"/>
      <c r="Q12" s="178"/>
      <c r="R12" s="178"/>
      <c r="S12" s="178"/>
      <c r="T12" s="178"/>
      <c r="U12" s="178"/>
    </row>
    <row r="13" spans="1:21" ht="20.149999999999999" customHeight="1" thickTop="1">
      <c r="A13" s="181" t="s">
        <v>7</v>
      </c>
      <c r="B13" s="214" t="s">
        <v>59</v>
      </c>
      <c r="C13" s="215"/>
      <c r="D13" s="216"/>
      <c r="E13" s="180"/>
      <c r="F13" s="180"/>
      <c r="G13" s="111">
        <v>100</v>
      </c>
      <c r="N13" s="179"/>
      <c r="O13" s="160"/>
      <c r="P13" s="160"/>
      <c r="Q13" s="178"/>
      <c r="R13" s="178"/>
      <c r="S13" s="178"/>
      <c r="T13" s="178"/>
      <c r="U13" s="178"/>
    </row>
    <row r="14" spans="1:21" ht="20.149999999999999" customHeight="1">
      <c r="A14" s="181" t="s">
        <v>6</v>
      </c>
      <c r="B14" s="214" t="s">
        <v>58</v>
      </c>
      <c r="C14" s="215"/>
      <c r="D14" s="216"/>
      <c r="E14" s="180"/>
      <c r="F14" s="180"/>
      <c r="G14" s="112">
        <v>45</v>
      </c>
      <c r="N14" s="179"/>
      <c r="O14" s="160"/>
      <c r="P14" s="160"/>
      <c r="Q14" s="178"/>
      <c r="R14" s="178"/>
      <c r="S14" s="178"/>
      <c r="T14" s="178"/>
      <c r="U14" s="178"/>
    </row>
    <row r="15" spans="1:21" ht="20.149999999999999" customHeight="1">
      <c r="A15" s="181" t="s">
        <v>5</v>
      </c>
      <c r="B15" s="183" t="s">
        <v>57</v>
      </c>
      <c r="C15" s="182" t="s">
        <v>56</v>
      </c>
      <c r="D15" s="182" t="s">
        <v>55</v>
      </c>
      <c r="E15" s="100" t="s">
        <v>54</v>
      </c>
      <c r="G15" s="112">
        <v>500</v>
      </c>
      <c r="N15" s="179"/>
      <c r="O15" s="160"/>
      <c r="P15" s="160"/>
      <c r="Q15" s="178"/>
      <c r="R15" s="178"/>
      <c r="S15" s="178"/>
      <c r="T15" s="178"/>
      <c r="U15" s="178"/>
    </row>
    <row r="16" spans="1:21">
      <c r="A16" s="224" t="s">
        <v>4</v>
      </c>
      <c r="B16" s="208" t="s">
        <v>53</v>
      </c>
      <c r="C16" s="209"/>
      <c r="D16" s="210"/>
      <c r="E16" s="182" t="s">
        <v>52</v>
      </c>
      <c r="F16" s="84"/>
      <c r="G16" s="112">
        <f>G15*0.15</f>
        <v>75</v>
      </c>
      <c r="N16" s="179"/>
      <c r="O16" s="160"/>
      <c r="P16" s="160"/>
      <c r="Q16" s="178"/>
      <c r="R16" s="178"/>
      <c r="S16" s="178"/>
      <c r="T16" s="178"/>
      <c r="U16" s="178"/>
    </row>
    <row r="17" spans="1:21">
      <c r="A17" s="225"/>
      <c r="B17" s="211"/>
      <c r="C17" s="212"/>
      <c r="D17" s="213"/>
      <c r="E17" s="103" t="s">
        <v>51</v>
      </c>
      <c r="G17" s="112">
        <f>G15*0.02</f>
        <v>10</v>
      </c>
      <c r="N17" s="179"/>
      <c r="O17" s="160"/>
      <c r="P17" s="160"/>
      <c r="Q17" s="178"/>
      <c r="R17" s="178"/>
      <c r="S17" s="178"/>
      <c r="T17" s="178"/>
      <c r="U17" s="178"/>
    </row>
    <row r="18" spans="1:21" ht="20.149999999999999" customHeight="1" thickBot="1">
      <c r="A18" s="181" t="s">
        <v>3</v>
      </c>
      <c r="B18" s="214" t="s">
        <v>50</v>
      </c>
      <c r="C18" s="215"/>
      <c r="D18" s="216"/>
      <c r="E18" s="180"/>
      <c r="F18" s="180"/>
      <c r="G18" s="113">
        <v>20</v>
      </c>
      <c r="N18" s="179"/>
      <c r="O18" s="160"/>
      <c r="P18" s="160"/>
      <c r="Q18" s="178"/>
      <c r="R18" s="178"/>
      <c r="S18" s="178"/>
      <c r="T18" s="178"/>
      <c r="U18" s="178"/>
    </row>
    <row r="19" spans="1:21" ht="25" customHeight="1" thickTop="1" thickBot="1">
      <c r="A19" s="226" t="s">
        <v>49</v>
      </c>
      <c r="B19" s="227"/>
      <c r="C19" s="227"/>
      <c r="D19" s="227"/>
      <c r="E19" s="228"/>
      <c r="F19" s="229"/>
      <c r="G19" s="83">
        <f>SUM(G13:G18)</f>
        <v>750</v>
      </c>
      <c r="I19" s="177">
        <f>D5</f>
        <v>0.3</v>
      </c>
      <c r="K19" s="26" t="s">
        <v>48</v>
      </c>
      <c r="L19" s="78">
        <f>G19</f>
        <v>750</v>
      </c>
      <c r="M19" s="151" t="s">
        <v>2</v>
      </c>
      <c r="N19" s="82">
        <f>D5</f>
        <v>0.3</v>
      </c>
      <c r="O19" s="76">
        <f>L19*(1-I19)</f>
        <v>525</v>
      </c>
      <c r="P19" s="76">
        <f>L19*(1+I19)</f>
        <v>975</v>
      </c>
      <c r="Q19" s="147">
        <v>2.5000000000000001E-2</v>
      </c>
      <c r="R19" s="147">
        <v>2.5000000000000001E-2</v>
      </c>
      <c r="S19" s="75">
        <f>P19-O19</f>
        <v>450</v>
      </c>
      <c r="T19" s="75">
        <f>S19/4</f>
        <v>112.5</v>
      </c>
      <c r="U19" s="202">
        <f>POWER(T19,2)</f>
        <v>12656.25</v>
      </c>
    </row>
    <row r="20" spans="1:21" s="32" customFormat="1" ht="25" customHeight="1" thickTop="1" thickBot="1">
      <c r="A20" s="234" t="s">
        <v>47</v>
      </c>
      <c r="B20" s="235"/>
      <c r="C20" s="232" t="s">
        <v>46</v>
      </c>
      <c r="D20" s="233"/>
      <c r="E20" s="116">
        <v>0.1</v>
      </c>
      <c r="F20" s="69" t="s">
        <v>45</v>
      </c>
      <c r="G20" s="81">
        <f>G19*I20</f>
        <v>75</v>
      </c>
      <c r="I20" s="176">
        <f>E20</f>
        <v>0.1</v>
      </c>
      <c r="L20" s="175"/>
      <c r="M20" s="174"/>
      <c r="N20" s="173"/>
      <c r="O20" s="172"/>
      <c r="P20" s="172"/>
      <c r="Q20" s="171"/>
      <c r="R20" s="171"/>
      <c r="S20" s="170"/>
      <c r="T20" s="169"/>
      <c r="U20" s="169"/>
    </row>
    <row r="21" spans="1:21" ht="25" customHeight="1" thickTop="1" thickBot="1">
      <c r="A21" s="80" t="s">
        <v>44</v>
      </c>
      <c r="B21" s="168"/>
      <c r="C21" s="167"/>
      <c r="D21" s="167"/>
      <c r="E21" s="166"/>
      <c r="F21" s="165"/>
      <c r="G21" s="79">
        <f>SUM(G19:G20)</f>
        <v>825</v>
      </c>
      <c r="K21" s="26" t="s">
        <v>43</v>
      </c>
      <c r="L21" s="78">
        <f>L19*(1+I20)</f>
        <v>825.00000000000011</v>
      </c>
      <c r="M21" s="151"/>
      <c r="N21" s="77"/>
      <c r="O21" s="76">
        <f>O19+G20</f>
        <v>600</v>
      </c>
      <c r="P21" s="76">
        <f>P19+G20</f>
        <v>1050</v>
      </c>
      <c r="Q21" s="147">
        <v>2.5000000000000001E-2</v>
      </c>
      <c r="R21" s="147">
        <v>2.5000000000000001E-2</v>
      </c>
      <c r="S21" s="75">
        <f>P21-O21</f>
        <v>450</v>
      </c>
      <c r="T21" s="75">
        <f>S21/4</f>
        <v>112.5</v>
      </c>
      <c r="U21" s="202">
        <f>POWER(T21,2)</f>
        <v>12656.25</v>
      </c>
    </row>
    <row r="22" spans="1:21" ht="20.149999999999999" customHeight="1" thickBot="1">
      <c r="N22" s="150"/>
      <c r="Q22" s="74"/>
      <c r="R22" s="74"/>
    </row>
    <row r="23" spans="1:21" ht="25" customHeight="1" thickBot="1">
      <c r="A23" s="217" t="s">
        <v>42</v>
      </c>
      <c r="B23" s="218"/>
      <c r="C23" s="218"/>
      <c r="D23" s="218"/>
      <c r="E23" s="218"/>
      <c r="F23" s="219"/>
      <c r="G23" s="61"/>
      <c r="L23" s="160"/>
      <c r="M23" s="159"/>
      <c r="N23" s="150"/>
      <c r="Q23" s="164"/>
      <c r="R23" s="164"/>
      <c r="S23" s="153"/>
      <c r="T23" s="153"/>
      <c r="U23" s="153"/>
    </row>
    <row r="24" spans="1:21" ht="20.149999999999999" customHeight="1" thickTop="1">
      <c r="A24" s="220" t="s">
        <v>41</v>
      </c>
      <c r="B24" s="221"/>
      <c r="C24" s="72" t="s">
        <v>32</v>
      </c>
      <c r="D24" s="73"/>
      <c r="E24" s="68" t="s">
        <v>28</v>
      </c>
      <c r="G24" s="107">
        <v>3</v>
      </c>
      <c r="I24" s="163"/>
      <c r="L24" s="162"/>
      <c r="M24" s="151"/>
      <c r="N24" s="150"/>
      <c r="Q24" s="164"/>
      <c r="R24" s="164"/>
      <c r="S24" s="153"/>
      <c r="T24" s="153"/>
      <c r="U24" s="153"/>
    </row>
    <row r="25" spans="1:21" ht="20.149999999999999" customHeight="1">
      <c r="A25" s="222"/>
      <c r="B25" s="223"/>
      <c r="C25" s="71"/>
      <c r="D25" s="66" t="s">
        <v>18</v>
      </c>
      <c r="E25" s="70"/>
      <c r="F25" s="69" t="s">
        <v>17</v>
      </c>
      <c r="G25" s="108"/>
      <c r="I25" s="161"/>
      <c r="K25" s="26" t="s">
        <v>40</v>
      </c>
      <c r="L25" s="63">
        <f>G24/2</f>
        <v>1.5</v>
      </c>
      <c r="M25" s="151" t="s">
        <v>2</v>
      </c>
      <c r="N25" s="48">
        <v>1</v>
      </c>
      <c r="O25" s="47">
        <v>0</v>
      </c>
      <c r="P25" s="47">
        <f>L25*2</f>
        <v>3</v>
      </c>
      <c r="Q25" s="147">
        <v>2.5000000000000001E-2</v>
      </c>
      <c r="R25" s="147">
        <v>2.5000000000000001E-2</v>
      </c>
      <c r="S25" s="46">
        <f>P25-O25</f>
        <v>3</v>
      </c>
      <c r="T25" s="46">
        <f>S25/4</f>
        <v>0.75</v>
      </c>
      <c r="U25" s="62">
        <f>POWER(T25,2)</f>
        <v>0.5625</v>
      </c>
    </row>
    <row r="26" spans="1:21" ht="20.149999999999999" customHeight="1">
      <c r="A26" s="220" t="s">
        <v>39</v>
      </c>
      <c r="B26" s="221"/>
      <c r="C26" s="68" t="s">
        <v>32</v>
      </c>
      <c r="D26" s="66"/>
      <c r="E26" s="68" t="s">
        <v>28</v>
      </c>
      <c r="G26" s="109">
        <v>14</v>
      </c>
      <c r="I26" s="163"/>
      <c r="L26" s="162"/>
      <c r="M26" s="151"/>
      <c r="N26" s="150"/>
      <c r="Q26" s="45"/>
      <c r="R26" s="45"/>
      <c r="S26" s="153"/>
      <c r="T26" s="153"/>
      <c r="U26" s="153"/>
    </row>
    <row r="27" spans="1:21" ht="20.149999999999999" customHeight="1">
      <c r="A27" s="222"/>
      <c r="B27" s="223"/>
      <c r="C27" s="71"/>
      <c r="D27" s="66" t="s">
        <v>18</v>
      </c>
      <c r="E27" s="70"/>
      <c r="F27" s="69" t="s">
        <v>17</v>
      </c>
      <c r="G27" s="108"/>
      <c r="I27" s="161"/>
      <c r="K27" s="26" t="s">
        <v>38</v>
      </c>
      <c r="L27" s="63">
        <f>G26/2</f>
        <v>7</v>
      </c>
      <c r="M27" s="151" t="s">
        <v>2</v>
      </c>
      <c r="N27" s="48">
        <v>1</v>
      </c>
      <c r="O27" s="47">
        <v>0</v>
      </c>
      <c r="P27" s="47">
        <f>L27*2</f>
        <v>14</v>
      </c>
      <c r="Q27" s="147">
        <v>2.5000000000000001E-2</v>
      </c>
      <c r="R27" s="147">
        <v>2.5000000000000001E-2</v>
      </c>
      <c r="S27" s="46">
        <f>P27-O27</f>
        <v>14</v>
      </c>
      <c r="T27" s="46">
        <f>S27/4</f>
        <v>3.5</v>
      </c>
      <c r="U27" s="62">
        <f>POWER(T27,2)</f>
        <v>12.25</v>
      </c>
    </row>
    <row r="28" spans="1:21" ht="20.149999999999999" customHeight="1">
      <c r="A28" s="220" t="s">
        <v>37</v>
      </c>
      <c r="B28" s="221"/>
      <c r="C28" s="68" t="s">
        <v>32</v>
      </c>
      <c r="D28" s="66"/>
      <c r="E28" s="68" t="s">
        <v>28</v>
      </c>
      <c r="G28" s="109">
        <v>20</v>
      </c>
      <c r="I28" s="163"/>
      <c r="L28" s="162"/>
      <c r="M28" s="151"/>
      <c r="N28" s="150"/>
      <c r="Q28" s="45"/>
      <c r="R28" s="45"/>
      <c r="S28" s="153"/>
      <c r="T28" s="153"/>
      <c r="U28" s="153"/>
    </row>
    <row r="29" spans="1:21" ht="20.149999999999999" customHeight="1">
      <c r="A29" s="222"/>
      <c r="B29" s="223"/>
      <c r="C29" s="71"/>
      <c r="D29" s="66" t="s">
        <v>18</v>
      </c>
      <c r="E29" s="70"/>
      <c r="F29" s="69" t="s">
        <v>17</v>
      </c>
      <c r="G29" s="108"/>
      <c r="I29" s="161"/>
      <c r="K29" s="26" t="s">
        <v>36</v>
      </c>
      <c r="L29" s="63">
        <f>G28/2</f>
        <v>10</v>
      </c>
      <c r="M29" s="151" t="s">
        <v>2</v>
      </c>
      <c r="N29" s="48">
        <v>1</v>
      </c>
      <c r="O29" s="47">
        <v>0</v>
      </c>
      <c r="P29" s="47">
        <f>L29*2</f>
        <v>20</v>
      </c>
      <c r="Q29" s="147">
        <v>2.5000000000000001E-2</v>
      </c>
      <c r="R29" s="147">
        <v>2.5000000000000001E-2</v>
      </c>
      <c r="S29" s="46">
        <f>P29-O29</f>
        <v>20</v>
      </c>
      <c r="T29" s="46">
        <f>S29/4</f>
        <v>5</v>
      </c>
      <c r="U29" s="62">
        <f>POWER(T29,2)</f>
        <v>25</v>
      </c>
    </row>
    <row r="30" spans="1:21" ht="20.149999999999999" customHeight="1">
      <c r="A30" s="220" t="s">
        <v>35</v>
      </c>
      <c r="B30" s="221"/>
      <c r="C30" s="68" t="s">
        <v>32</v>
      </c>
      <c r="D30" s="66"/>
      <c r="E30" s="68" t="s">
        <v>28</v>
      </c>
      <c r="G30" s="109">
        <v>15</v>
      </c>
      <c r="I30" s="163"/>
      <c r="L30" s="162"/>
      <c r="M30" s="151"/>
      <c r="N30" s="150"/>
      <c r="Q30" s="45"/>
      <c r="R30" s="45"/>
      <c r="S30" s="153"/>
      <c r="T30" s="153"/>
      <c r="U30" s="153"/>
    </row>
    <row r="31" spans="1:21" ht="20.149999999999999" customHeight="1">
      <c r="A31" s="222"/>
      <c r="B31" s="223"/>
      <c r="C31" s="71"/>
      <c r="D31" s="66" t="s">
        <v>18</v>
      </c>
      <c r="E31" s="70"/>
      <c r="F31" s="69" t="s">
        <v>17</v>
      </c>
      <c r="G31" s="108"/>
      <c r="I31" s="161"/>
      <c r="K31" s="26" t="s">
        <v>34</v>
      </c>
      <c r="L31" s="63">
        <f>G30/2</f>
        <v>7.5</v>
      </c>
      <c r="M31" s="151" t="s">
        <v>2</v>
      </c>
      <c r="N31" s="48">
        <v>1</v>
      </c>
      <c r="O31" s="47">
        <v>0</v>
      </c>
      <c r="P31" s="47">
        <f>L31*2</f>
        <v>15</v>
      </c>
      <c r="Q31" s="147">
        <v>2.5000000000000001E-2</v>
      </c>
      <c r="R31" s="147">
        <v>2.5000000000000001E-2</v>
      </c>
      <c r="S31" s="46">
        <f>P31-O31</f>
        <v>15</v>
      </c>
      <c r="T31" s="46">
        <f>S31/4</f>
        <v>3.75</v>
      </c>
      <c r="U31" s="62">
        <f>POWER(T31,2)</f>
        <v>14.0625</v>
      </c>
    </row>
    <row r="32" spans="1:21" ht="20.149999999999999" customHeight="1">
      <c r="A32" s="220" t="s">
        <v>33</v>
      </c>
      <c r="B32" s="221"/>
      <c r="C32" s="68" t="s">
        <v>32</v>
      </c>
      <c r="D32" s="66"/>
      <c r="E32" s="68" t="s">
        <v>28</v>
      </c>
      <c r="G32" s="109">
        <v>3</v>
      </c>
      <c r="I32" s="163"/>
      <c r="L32" s="162"/>
      <c r="M32" s="151"/>
      <c r="N32" s="150"/>
      <c r="Q32" s="45"/>
      <c r="R32" s="45"/>
      <c r="S32" s="153"/>
      <c r="T32" s="153"/>
      <c r="U32" s="153"/>
    </row>
    <row r="33" spans="1:22" ht="20.149999999999999" customHeight="1">
      <c r="A33" s="222"/>
      <c r="B33" s="223"/>
      <c r="C33" s="71"/>
      <c r="D33" s="66" t="s">
        <v>18</v>
      </c>
      <c r="E33" s="70"/>
      <c r="F33" s="69" t="s">
        <v>17</v>
      </c>
      <c r="G33" s="108"/>
      <c r="I33" s="161"/>
      <c r="K33" s="26" t="s">
        <v>31</v>
      </c>
      <c r="L33" s="63">
        <f>G32/2</f>
        <v>1.5</v>
      </c>
      <c r="M33" s="151" t="s">
        <v>2</v>
      </c>
      <c r="N33" s="48">
        <v>1</v>
      </c>
      <c r="O33" s="47">
        <v>0</v>
      </c>
      <c r="P33" s="47">
        <f>L33*2</f>
        <v>3</v>
      </c>
      <c r="Q33" s="147">
        <v>2.5000000000000001E-2</v>
      </c>
      <c r="R33" s="147">
        <v>2.5000000000000001E-2</v>
      </c>
      <c r="S33" s="46">
        <f>P33-O33</f>
        <v>3</v>
      </c>
      <c r="T33" s="46">
        <f>S33/4</f>
        <v>0.75</v>
      </c>
      <c r="U33" s="62">
        <f>POWER(T33,2)</f>
        <v>0.5625</v>
      </c>
    </row>
    <row r="34" spans="1:22" ht="20.149999999999999" customHeight="1">
      <c r="A34" s="220" t="s">
        <v>30</v>
      </c>
      <c r="B34" s="221"/>
      <c r="C34" s="68" t="s">
        <v>29</v>
      </c>
      <c r="D34" s="66"/>
      <c r="E34" s="68" t="s">
        <v>28</v>
      </c>
      <c r="G34" s="109">
        <v>-10</v>
      </c>
      <c r="I34" s="163"/>
      <c r="L34" s="162"/>
      <c r="M34" s="151"/>
      <c r="N34" s="150"/>
      <c r="Q34" s="45"/>
      <c r="R34" s="45"/>
      <c r="S34" s="153"/>
      <c r="T34" s="153"/>
      <c r="U34" s="153"/>
    </row>
    <row r="35" spans="1:22" ht="20.149999999999999" customHeight="1" thickBot="1">
      <c r="A35" s="240"/>
      <c r="B35" s="241"/>
      <c r="C35" s="67"/>
      <c r="D35" s="201" t="s">
        <v>18</v>
      </c>
      <c r="E35" s="65"/>
      <c r="F35" s="64" t="s">
        <v>27</v>
      </c>
      <c r="G35" s="110"/>
      <c r="I35" s="161"/>
      <c r="K35" s="26" t="s">
        <v>26</v>
      </c>
      <c r="L35" s="63">
        <f>G34/2</f>
        <v>-5</v>
      </c>
      <c r="M35" s="151" t="s">
        <v>2</v>
      </c>
      <c r="N35" s="48">
        <v>1</v>
      </c>
      <c r="O35" s="47">
        <f>L35*2</f>
        <v>-10</v>
      </c>
      <c r="P35" s="47">
        <v>0</v>
      </c>
      <c r="Q35" s="147">
        <v>2.5000000000000001E-2</v>
      </c>
      <c r="R35" s="147">
        <v>2.5000000000000001E-2</v>
      </c>
      <c r="S35" s="46">
        <f>P35-O35</f>
        <v>10</v>
      </c>
      <c r="T35" s="46">
        <f>S35/4</f>
        <v>2.5</v>
      </c>
      <c r="U35" s="62">
        <f>POWER(T35,2)</f>
        <v>6.25</v>
      </c>
    </row>
    <row r="36" spans="1:22" ht="20.149999999999999" customHeight="1" thickBot="1">
      <c r="N36" s="150"/>
      <c r="Q36" s="45"/>
      <c r="R36" s="45"/>
    </row>
    <row r="37" spans="1:22" ht="25" customHeight="1" thickBot="1">
      <c r="A37" s="242" t="s">
        <v>25</v>
      </c>
      <c r="B37" s="243"/>
      <c r="C37" s="243"/>
      <c r="D37" s="243"/>
      <c r="E37" s="243"/>
      <c r="F37" s="244"/>
      <c r="G37" s="61"/>
      <c r="L37" s="160"/>
      <c r="M37" s="159"/>
      <c r="N37" s="150"/>
      <c r="Q37" s="45"/>
      <c r="R37" s="45"/>
      <c r="S37" s="153"/>
      <c r="T37" s="153"/>
      <c r="U37" s="153"/>
    </row>
    <row r="38" spans="1:22" ht="19.5" customHeight="1" thickTop="1" thickBot="1">
      <c r="A38" s="220" t="s">
        <v>24</v>
      </c>
      <c r="B38" s="230"/>
      <c r="C38" s="230"/>
      <c r="D38" s="60" t="s">
        <v>23</v>
      </c>
      <c r="E38" s="114">
        <v>0.15</v>
      </c>
      <c r="F38" s="58" t="s">
        <v>20</v>
      </c>
      <c r="G38" s="59">
        <f>G21*I38</f>
        <v>123.75</v>
      </c>
      <c r="H38" s="49"/>
      <c r="I38" s="157">
        <f>E38</f>
        <v>0.15</v>
      </c>
      <c r="J38" s="49"/>
      <c r="K38" s="49"/>
      <c r="L38" s="156"/>
      <c r="M38" s="155"/>
      <c r="N38" s="150"/>
      <c r="Q38" s="45"/>
      <c r="R38" s="45"/>
      <c r="S38" s="153"/>
      <c r="T38" s="153"/>
      <c r="U38" s="153"/>
    </row>
    <row r="39" spans="1:22" ht="19.5" customHeight="1" thickTop="1" thickBot="1">
      <c r="A39" s="222" t="s">
        <v>22</v>
      </c>
      <c r="B39" s="231"/>
      <c r="C39" s="231"/>
      <c r="D39" s="158" t="s">
        <v>21</v>
      </c>
      <c r="E39" s="115">
        <v>0.15</v>
      </c>
      <c r="F39" s="158" t="s">
        <v>20</v>
      </c>
      <c r="G39" s="57">
        <f>G21*I39</f>
        <v>123.75</v>
      </c>
      <c r="H39" s="49"/>
      <c r="I39" s="157">
        <f>E39</f>
        <v>0.15</v>
      </c>
      <c r="J39" s="49"/>
      <c r="K39" s="49"/>
      <c r="L39" s="156"/>
      <c r="M39" s="155"/>
      <c r="N39" s="150"/>
      <c r="Q39" s="45"/>
      <c r="R39" s="45"/>
      <c r="S39" s="153"/>
      <c r="T39" s="153"/>
      <c r="U39" s="153"/>
    </row>
    <row r="40" spans="1:22" ht="19.5" customHeight="1" thickTop="1">
      <c r="A40" s="56" t="s">
        <v>19</v>
      </c>
      <c r="B40" s="105"/>
      <c r="C40" s="105"/>
      <c r="D40" s="55"/>
      <c r="E40" s="55"/>
      <c r="F40" s="55"/>
      <c r="G40" s="54">
        <f>SUM(G38:G39)</f>
        <v>247.5</v>
      </c>
      <c r="H40" s="49"/>
      <c r="I40" s="152"/>
      <c r="J40" s="49"/>
      <c r="K40" s="49"/>
      <c r="L40" s="153"/>
      <c r="M40" s="154"/>
      <c r="N40" s="150"/>
      <c r="Q40" s="45"/>
      <c r="R40" s="45"/>
      <c r="S40" s="153"/>
      <c r="T40" s="153"/>
      <c r="U40" s="153"/>
    </row>
    <row r="41" spans="1:22" ht="19.5" customHeight="1" thickBot="1">
      <c r="A41" s="101"/>
      <c r="B41" s="53"/>
      <c r="C41" s="102"/>
      <c r="D41" s="200" t="s">
        <v>18</v>
      </c>
      <c r="E41" s="52"/>
      <c r="F41" s="51" t="s">
        <v>17</v>
      </c>
      <c r="G41" s="50"/>
      <c r="H41" s="49"/>
      <c r="I41" s="152"/>
      <c r="J41" s="49"/>
      <c r="K41" s="26" t="s">
        <v>16</v>
      </c>
      <c r="L41" s="62">
        <f>G40/2</f>
        <v>123.75</v>
      </c>
      <c r="M41" s="151" t="s">
        <v>2</v>
      </c>
      <c r="N41" s="48">
        <v>1</v>
      </c>
      <c r="O41" s="47">
        <v>0</v>
      </c>
      <c r="P41" s="47">
        <f>L41*2</f>
        <v>247.5</v>
      </c>
      <c r="Q41" s="147">
        <v>2.5000000000000001E-2</v>
      </c>
      <c r="R41" s="147">
        <v>2.5000000000000001E-2</v>
      </c>
      <c r="S41" s="46">
        <f>P41-O41</f>
        <v>247.5</v>
      </c>
      <c r="T41" s="46">
        <f>P41/4</f>
        <v>61.875</v>
      </c>
      <c r="U41" s="199">
        <f>POWER(T41,2)</f>
        <v>3828.515625</v>
      </c>
    </row>
    <row r="42" spans="1:22" ht="20.149999999999999" customHeight="1" thickBot="1">
      <c r="N42" s="150"/>
      <c r="Q42" s="45"/>
      <c r="R42" s="45"/>
    </row>
    <row r="43" spans="1:22" s="32" customFormat="1" ht="35.15" customHeight="1" thickBot="1">
      <c r="A43" s="44" t="s">
        <v>15</v>
      </c>
      <c r="B43" s="43"/>
      <c r="C43" s="43"/>
      <c r="D43" s="43"/>
      <c r="E43" s="43"/>
      <c r="F43" s="35" t="s">
        <v>14</v>
      </c>
      <c r="G43" s="42">
        <f>L43</f>
        <v>971.25000000000011</v>
      </c>
      <c r="I43" s="148"/>
      <c r="K43" s="26" t="s">
        <v>9</v>
      </c>
      <c r="L43" s="41">
        <f>L21+L25+L27+L29+L31+L33+L35+L41</f>
        <v>971.25000000000011</v>
      </c>
      <c r="M43" s="151"/>
      <c r="N43" s="150"/>
      <c r="O43" s="41">
        <f>L43-(1.3*T43)</f>
        <v>804.04223767644646</v>
      </c>
      <c r="P43" s="41">
        <f>L43+(1.3*T43)</f>
        <v>1138.4577623235537</v>
      </c>
      <c r="Q43" s="147">
        <v>0.1</v>
      </c>
      <c r="R43" s="147">
        <v>0.1</v>
      </c>
      <c r="S43" s="27"/>
      <c r="T43" s="40">
        <f>SQRT(U43)</f>
        <v>128.62135563350279</v>
      </c>
      <c r="U43" s="198">
        <f>U21+U25+U27+U29+U31+U33+U35+U41</f>
        <v>16543.453125</v>
      </c>
      <c r="V43" s="33"/>
    </row>
    <row r="44" spans="1:22" s="32" customFormat="1" ht="35.15" customHeight="1" thickBot="1">
      <c r="A44" s="39"/>
      <c r="B44" s="149"/>
      <c r="C44" s="149"/>
      <c r="D44" s="149"/>
      <c r="E44" s="149"/>
      <c r="F44" s="35" t="s">
        <v>13</v>
      </c>
      <c r="G44" s="38">
        <f>P43</f>
        <v>1138.4577623235537</v>
      </c>
      <c r="I44" s="148"/>
      <c r="L44" s="27"/>
      <c r="M44" s="30"/>
      <c r="N44" s="29"/>
      <c r="O44" s="28"/>
      <c r="P44" s="28"/>
      <c r="Q44" s="147"/>
      <c r="R44" s="147"/>
      <c r="S44" s="27"/>
      <c r="T44" s="146"/>
      <c r="U44" s="145"/>
      <c r="V44" s="33"/>
    </row>
    <row r="45" spans="1:22" s="32" customFormat="1" ht="35.15" customHeight="1" thickBot="1">
      <c r="A45" s="37"/>
      <c r="B45" s="36"/>
      <c r="C45" s="36"/>
      <c r="D45" s="36"/>
      <c r="E45" s="36"/>
      <c r="F45" s="35" t="s">
        <v>12</v>
      </c>
      <c r="G45" s="34">
        <f>O43</f>
        <v>804.04223767644646</v>
      </c>
      <c r="I45" s="148"/>
      <c r="L45" s="27"/>
      <c r="M45" s="30"/>
      <c r="N45" s="29"/>
      <c r="O45" s="28"/>
      <c r="P45" s="28"/>
      <c r="Q45" s="147"/>
      <c r="R45" s="147"/>
      <c r="S45" s="27"/>
      <c r="T45" s="146"/>
      <c r="U45" s="145"/>
      <c r="V45" s="33"/>
    </row>
    <row r="50" spans="1:21" ht="30.75" customHeight="1">
      <c r="A50" s="207" t="s">
        <v>11</v>
      </c>
      <c r="B50" s="207"/>
      <c r="C50" s="207"/>
      <c r="D50" s="207"/>
      <c r="E50" s="207"/>
      <c r="F50" s="207"/>
      <c r="G50" s="207"/>
      <c r="L50" s="207" t="s">
        <v>10</v>
      </c>
      <c r="M50" s="207"/>
      <c r="N50" s="207"/>
      <c r="O50" s="207"/>
      <c r="P50" s="207"/>
      <c r="Q50" s="207"/>
      <c r="R50" s="207"/>
      <c r="S50" s="207"/>
      <c r="T50" s="207"/>
      <c r="U50" s="207"/>
    </row>
  </sheetData>
  <mergeCells count="26">
    <mergeCell ref="A9:G9"/>
    <mergeCell ref="L9:U9"/>
    <mergeCell ref="F10:F11"/>
    <mergeCell ref="A10:D11"/>
    <mergeCell ref="B13:D13"/>
    <mergeCell ref="B14:D14"/>
    <mergeCell ref="M10:N10"/>
    <mergeCell ref="M11:N11"/>
    <mergeCell ref="A34:B35"/>
    <mergeCell ref="A37:F37"/>
    <mergeCell ref="A50:G50"/>
    <mergeCell ref="L50:U50"/>
    <mergeCell ref="B16:D17"/>
    <mergeCell ref="B18:D18"/>
    <mergeCell ref="A23:F23"/>
    <mergeCell ref="A24:B25"/>
    <mergeCell ref="A26:B27"/>
    <mergeCell ref="A28:B29"/>
    <mergeCell ref="A16:A17"/>
    <mergeCell ref="A19:F19"/>
    <mergeCell ref="A38:C38"/>
    <mergeCell ref="A39:C39"/>
    <mergeCell ref="C20:D20"/>
    <mergeCell ref="A20:B20"/>
    <mergeCell ref="A30:B31"/>
    <mergeCell ref="A32:B33"/>
  </mergeCells>
  <pageMargins left="0.78740157499999996" right="0.78740157499999996" top="0.984251969" bottom="0.984251969" header="0.5" footer="0.5"/>
  <pageSetup paperSize="8" scale="58" fitToHeight="0" orientation="landscape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E271-7518-4A50-9FBB-39DBEB67908E}">
  <sheetPr>
    <pageSetUpPr fitToPage="1"/>
  </sheetPr>
  <dimension ref="A1:K36"/>
  <sheetViews>
    <sheetView showGridLines="0" zoomScaleNormal="100" workbookViewId="0"/>
  </sheetViews>
  <sheetFormatPr baseColWidth="10" defaultColWidth="11.453125" defaultRowHeight="20.149999999999999" customHeight="1"/>
  <cols>
    <col min="1" max="1" width="28.1796875" style="117" customWidth="1"/>
    <col min="2" max="2" width="61.54296875" style="117" bestFit="1" customWidth="1"/>
    <col min="3" max="3" width="24.7265625" style="117" bestFit="1" customWidth="1"/>
    <col min="4" max="6" width="17.7265625" style="119" customWidth="1"/>
    <col min="7" max="7" width="3.7265625" style="117" customWidth="1"/>
    <col min="8" max="9" width="12.7265625" style="118" customWidth="1"/>
    <col min="10" max="10" width="3.7265625" style="117" customWidth="1"/>
    <col min="11" max="11" width="45.7265625" style="117" customWidth="1"/>
    <col min="12" max="16384" width="11.453125" style="117"/>
  </cols>
  <sheetData>
    <row r="1" spans="1:11" ht="10" customHeight="1"/>
    <row r="2" spans="1:11" ht="30" customHeight="1">
      <c r="A2" s="99" t="s">
        <v>115</v>
      </c>
    </row>
    <row r="3" spans="1:11" ht="25" customHeight="1">
      <c r="A3" s="144" t="s">
        <v>114</v>
      </c>
      <c r="H3" s="117"/>
      <c r="I3" s="117"/>
    </row>
    <row r="4" spans="1:11" ht="20.149999999999999" customHeight="1">
      <c r="A4" s="144"/>
      <c r="H4" s="143"/>
    </row>
    <row r="5" spans="1:11" ht="30" customHeight="1">
      <c r="A5" s="1" t="s">
        <v>113</v>
      </c>
      <c r="B5" s="1" t="s">
        <v>112</v>
      </c>
      <c r="C5" s="2" t="s">
        <v>111</v>
      </c>
      <c r="D5" s="3" t="s">
        <v>110</v>
      </c>
      <c r="E5" s="3" t="s">
        <v>109</v>
      </c>
      <c r="F5" s="3" t="s">
        <v>108</v>
      </c>
      <c r="H5" s="4" t="s">
        <v>107</v>
      </c>
      <c r="I5" s="5" t="s">
        <v>62</v>
      </c>
      <c r="K5" s="142" t="s">
        <v>106</v>
      </c>
    </row>
    <row r="6" spans="1:11" ht="14.5" customHeight="1">
      <c r="A6" s="141"/>
      <c r="B6" s="135"/>
      <c r="C6" s="135"/>
      <c r="D6" s="140" t="s">
        <v>61</v>
      </c>
      <c r="E6" s="140" t="s">
        <v>61</v>
      </c>
      <c r="F6" s="140" t="s">
        <v>61</v>
      </c>
      <c r="H6" s="140" t="s">
        <v>61</v>
      </c>
      <c r="I6" s="139"/>
      <c r="K6" s="135"/>
    </row>
    <row r="7" spans="1:11" ht="17.25" customHeight="1">
      <c r="K7" s="256" t="s">
        <v>105</v>
      </c>
    </row>
    <row r="8" spans="1:11" ht="17.25" customHeight="1">
      <c r="K8" s="257"/>
    </row>
    <row r="9" spans="1:11" ht="17.25" customHeight="1">
      <c r="K9" s="257"/>
    </row>
    <row r="10" spans="1:11" ht="17.25" customHeight="1" thickBot="1">
      <c r="A10" s="6" t="s">
        <v>104</v>
      </c>
      <c r="B10" s="7"/>
      <c r="C10" s="7"/>
      <c r="D10" s="8"/>
      <c r="E10" s="9"/>
      <c r="F10" s="10"/>
    </row>
    <row r="11" spans="1:11" ht="17.25" customHeight="1" thickTop="1">
      <c r="A11" s="138" t="s">
        <v>97</v>
      </c>
      <c r="B11" s="138" t="s">
        <v>103</v>
      </c>
      <c r="C11" s="137" t="s">
        <v>0</v>
      </c>
      <c r="D11" s="11">
        <v>26.1</v>
      </c>
      <c r="E11" s="136">
        <f>D11-1.3*$H11</f>
        <v>19.236000000000001</v>
      </c>
      <c r="F11" s="128">
        <f>D11+1.3*$H11</f>
        <v>32.963999999999999</v>
      </c>
      <c r="H11" s="12">
        <v>5.28</v>
      </c>
      <c r="I11" s="124">
        <f>POWER(H11,2)</f>
        <v>27.878400000000003</v>
      </c>
    </row>
    <row r="12" spans="1:11" ht="17.25" customHeight="1">
      <c r="A12" s="135" t="s">
        <v>95</v>
      </c>
      <c r="B12" s="135" t="s">
        <v>102</v>
      </c>
      <c r="C12" s="131" t="s">
        <v>0</v>
      </c>
      <c r="D12" s="13">
        <v>40.5</v>
      </c>
      <c r="E12" s="130">
        <f>D12-1.3*$H12</f>
        <v>30.1</v>
      </c>
      <c r="F12" s="129">
        <f>D12+1.3*$H12</f>
        <v>50.9</v>
      </c>
      <c r="H12" s="14">
        <v>8</v>
      </c>
      <c r="I12" s="124">
        <f>POWER(H12,2)</f>
        <v>64</v>
      </c>
    </row>
    <row r="13" spans="1:11" ht="17.25" customHeight="1">
      <c r="A13" s="135" t="s">
        <v>93</v>
      </c>
      <c r="B13" s="135" t="s">
        <v>101</v>
      </c>
      <c r="C13" s="131" t="s">
        <v>0</v>
      </c>
      <c r="D13" s="13">
        <v>9.1</v>
      </c>
      <c r="E13" s="130">
        <f>D13-1.3*$H13</f>
        <v>6.6949999999999994</v>
      </c>
      <c r="F13" s="129">
        <f>D13+1.3*$H13</f>
        <v>11.504999999999999</v>
      </c>
      <c r="H13" s="14">
        <v>1.85</v>
      </c>
      <c r="I13" s="124">
        <f>POWER(H13,2)</f>
        <v>3.4225000000000003</v>
      </c>
    </row>
    <row r="14" spans="1:11" ht="17.25" customHeight="1" thickBot="1">
      <c r="A14" s="135" t="s">
        <v>91</v>
      </c>
      <c r="B14" s="135" t="s">
        <v>100</v>
      </c>
      <c r="C14" s="131" t="s">
        <v>0</v>
      </c>
      <c r="D14" s="15">
        <v>7.8</v>
      </c>
      <c r="E14" s="130">
        <f>D14-1.3*$H14</f>
        <v>5.72</v>
      </c>
      <c r="F14" s="129">
        <f>D14+1.3*$H14</f>
        <v>9.879999999999999</v>
      </c>
      <c r="H14" s="16">
        <v>1.6</v>
      </c>
      <c r="I14" s="124">
        <f>POWER(H14,2)</f>
        <v>2.5600000000000005</v>
      </c>
    </row>
    <row r="15" spans="1:11" ht="17.25" customHeight="1" thickTop="1">
      <c r="A15" s="120"/>
      <c r="C15" s="120" t="s">
        <v>99</v>
      </c>
      <c r="D15" s="128">
        <f>SUM(D11:D14)</f>
        <v>83.499999999999986</v>
      </c>
    </row>
    <row r="16" spans="1:11" ht="17.25" customHeight="1"/>
    <row r="17" spans="1:11" ht="17.25" customHeight="1" thickBot="1">
      <c r="A17" s="6" t="s">
        <v>98</v>
      </c>
      <c r="B17" s="7"/>
      <c r="C17" s="7"/>
      <c r="D17" s="9"/>
      <c r="E17" s="9"/>
      <c r="F17" s="10"/>
    </row>
    <row r="18" spans="1:11" ht="17.25" customHeight="1" thickTop="1">
      <c r="A18" s="135" t="s">
        <v>97</v>
      </c>
      <c r="B18" s="135" t="s">
        <v>96</v>
      </c>
      <c r="C18" s="131" t="s">
        <v>0</v>
      </c>
      <c r="D18" s="11">
        <v>73.599999999999994</v>
      </c>
      <c r="E18" s="130">
        <f>D18-1.3*$H18</f>
        <v>54.424999999999997</v>
      </c>
      <c r="F18" s="129">
        <f>D18+1.3*$H18</f>
        <v>92.774999999999991</v>
      </c>
      <c r="H18" s="12">
        <v>14.75</v>
      </c>
      <c r="I18" s="124">
        <f>POWER(H18,2)</f>
        <v>217.5625</v>
      </c>
    </row>
    <row r="19" spans="1:11" ht="17.25" customHeight="1">
      <c r="A19" s="135" t="s">
        <v>95</v>
      </c>
      <c r="B19" s="135" t="s">
        <v>94</v>
      </c>
      <c r="C19" s="131" t="s">
        <v>1</v>
      </c>
      <c r="D19" s="13">
        <v>45</v>
      </c>
      <c r="E19" s="130">
        <f>D19-1.3*$H19</f>
        <v>37.369</v>
      </c>
      <c r="F19" s="129">
        <f>D19+1.3*$H19</f>
        <v>52.631</v>
      </c>
      <c r="H19" s="14">
        <v>5.87</v>
      </c>
      <c r="I19" s="124">
        <f>POWER(H19,2)</f>
        <v>34.456900000000005</v>
      </c>
    </row>
    <row r="20" spans="1:11" ht="17.25" customHeight="1">
      <c r="A20" s="135" t="s">
        <v>93</v>
      </c>
      <c r="B20" s="135" t="s">
        <v>92</v>
      </c>
      <c r="C20" s="131" t="s">
        <v>1</v>
      </c>
      <c r="D20" s="13">
        <v>13.7</v>
      </c>
      <c r="E20" s="130">
        <f>D20-1.3*$H20</f>
        <v>11.424999999999999</v>
      </c>
      <c r="F20" s="129">
        <f>D20+1.3*$H20</f>
        <v>15.975</v>
      </c>
      <c r="H20" s="14">
        <v>1.75</v>
      </c>
      <c r="I20" s="124">
        <f>POWER(H20,2)</f>
        <v>3.0625</v>
      </c>
    </row>
    <row r="21" spans="1:11" ht="17.25" customHeight="1" thickBot="1">
      <c r="A21" s="135" t="s">
        <v>91</v>
      </c>
      <c r="B21" s="135" t="s">
        <v>90</v>
      </c>
      <c r="C21" s="131" t="s">
        <v>1</v>
      </c>
      <c r="D21" s="15">
        <f>'Bsp-Infrastrukturmassnahme'!L43</f>
        <v>971.25000000000011</v>
      </c>
      <c r="E21" s="130">
        <f>D21-1.3*$H21</f>
        <v>804.04223767644646</v>
      </c>
      <c r="F21" s="129">
        <f>D21+1.3*$H21</f>
        <v>1138.4577623235537</v>
      </c>
      <c r="H21" s="16">
        <f>'Bsp-Infrastrukturmassnahme'!T43</f>
        <v>128.62135563350279</v>
      </c>
      <c r="I21" s="134">
        <f>POWER(H21,2)</f>
        <v>16543.453125</v>
      </c>
      <c r="K21" s="117" t="s">
        <v>89</v>
      </c>
    </row>
    <row r="22" spans="1:11" ht="17.25" customHeight="1" thickTop="1">
      <c r="A22" s="120"/>
      <c r="C22" s="120" t="s">
        <v>88</v>
      </c>
      <c r="D22" s="128">
        <f>SUM(D18:D21)</f>
        <v>1103.5500000000002</v>
      </c>
    </row>
    <row r="23" spans="1:11" ht="15" customHeight="1"/>
    <row r="24" spans="1:11" ht="17.5" customHeight="1" thickBot="1">
      <c r="A24" s="6" t="s">
        <v>87</v>
      </c>
      <c r="B24" s="7"/>
      <c r="C24" s="7"/>
      <c r="D24" s="9"/>
      <c r="E24" s="9"/>
      <c r="F24" s="10"/>
    </row>
    <row r="25" spans="1:11" ht="17.25" customHeight="1" thickTop="1">
      <c r="A25" s="133"/>
      <c r="B25" s="132" t="s">
        <v>86</v>
      </c>
      <c r="C25" s="131" t="s">
        <v>0</v>
      </c>
      <c r="D25" s="11">
        <v>1.3</v>
      </c>
      <c r="E25" s="130">
        <f>D25-1.3*$H25</f>
        <v>0.96199999999999997</v>
      </c>
      <c r="F25" s="129">
        <f>D25+1.3*$H25</f>
        <v>1.6380000000000001</v>
      </c>
      <c r="H25" s="12">
        <v>0.26</v>
      </c>
      <c r="I25" s="124">
        <f>POWER(H25,2)</f>
        <v>6.7600000000000007E-2</v>
      </c>
    </row>
    <row r="26" spans="1:11" ht="17.25" customHeight="1" thickBot="1">
      <c r="A26" s="133"/>
      <c r="B26" s="132" t="s">
        <v>85</v>
      </c>
      <c r="C26" s="131" t="s">
        <v>0</v>
      </c>
      <c r="D26" s="15">
        <v>19</v>
      </c>
      <c r="E26" s="130">
        <f>D26-1.3*$H26</f>
        <v>13.864999999999998</v>
      </c>
      <c r="F26" s="129">
        <f>D26+1.3*$H26</f>
        <v>24.135000000000002</v>
      </c>
      <c r="H26" s="16">
        <v>3.95</v>
      </c>
      <c r="I26" s="124">
        <f>POWER(H26,2)</f>
        <v>15.602500000000001</v>
      </c>
    </row>
    <row r="27" spans="1:11" ht="17.25" customHeight="1" thickTop="1">
      <c r="B27" s="120"/>
      <c r="C27" s="120" t="s">
        <v>84</v>
      </c>
      <c r="D27" s="128">
        <f>SUM(D25:D26)</f>
        <v>20.3</v>
      </c>
    </row>
    <row r="28" spans="1:11" ht="15" customHeight="1">
      <c r="B28" s="120"/>
      <c r="C28" s="120"/>
    </row>
    <row r="29" spans="1:11" ht="17.25" customHeight="1">
      <c r="A29" s="127" t="s">
        <v>83</v>
      </c>
      <c r="B29" s="126"/>
      <c r="C29" s="126"/>
      <c r="D29" s="125">
        <f>D15+D22+D27</f>
        <v>1207.3500000000001</v>
      </c>
      <c r="E29" s="125">
        <f>D29-1.3*$H29</f>
        <v>1038.2896806395718</v>
      </c>
      <c r="F29" s="125">
        <f>D29+1.3*$H29</f>
        <v>1376.4103193604285</v>
      </c>
      <c r="H29" s="124">
        <f>SQRT(I29)</f>
        <v>130.04639950802175</v>
      </c>
      <c r="I29" s="124">
        <f>SUM(I11:I26)</f>
        <v>16912.066025</v>
      </c>
    </row>
    <row r="30" spans="1:11" ht="17.25" customHeight="1">
      <c r="B30" s="120"/>
      <c r="C30" s="120"/>
    </row>
    <row r="31" spans="1:11" ht="17.25" customHeight="1">
      <c r="B31" s="120"/>
      <c r="C31" s="120"/>
    </row>
    <row r="32" spans="1:11" s="121" customFormat="1" ht="17.25" customHeight="1" thickBot="1">
      <c r="D32" s="123"/>
      <c r="E32" s="123"/>
      <c r="F32" s="123"/>
      <c r="H32" s="122"/>
      <c r="I32" s="122"/>
    </row>
    <row r="33" spans="2:4" ht="17.25" customHeight="1">
      <c r="B33" s="17" t="s">
        <v>82</v>
      </c>
      <c r="C33" s="18" t="s">
        <v>81</v>
      </c>
      <c r="D33" s="19">
        <f>D34-1.3*H29</f>
        <v>1038.2896806395718</v>
      </c>
    </row>
    <row r="34" spans="2:4" ht="17.25" customHeight="1">
      <c r="B34" s="20"/>
      <c r="C34" s="21" t="s">
        <v>80</v>
      </c>
      <c r="D34" s="22">
        <f>D29</f>
        <v>1207.3500000000001</v>
      </c>
    </row>
    <row r="35" spans="2:4" ht="17.25" customHeight="1" thickBot="1">
      <c r="B35" s="23"/>
      <c r="C35" s="24" t="s">
        <v>79</v>
      </c>
      <c r="D35" s="25">
        <f>D34+1.3*H29</f>
        <v>1376.4103193604285</v>
      </c>
    </row>
    <row r="36" spans="2:4" ht="15" customHeight="1">
      <c r="B36" s="120"/>
    </row>
  </sheetData>
  <mergeCells count="1">
    <mergeCell ref="K7:K9"/>
  </mergeCells>
  <pageMargins left="0.78740157480314965" right="0.78740157480314965" top="0.98425196850393704" bottom="0.98425196850393704" header="0.51181102362204722" footer="0.51181102362204722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Bsp-Infrastrukturmassnahme</vt:lpstr>
      <vt:lpstr>Bsp-Modulkosten</vt:lpstr>
      <vt:lpstr>'Bsp-Modulkosten'!Druckbereich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Lietha Julie BAV</dc:creator>
  <cp:lastModifiedBy>Wyss Fabiola BAV</cp:lastModifiedBy>
  <dcterms:created xsi:type="dcterms:W3CDTF">2016-02-02T08:19:05Z</dcterms:created>
  <dcterms:modified xsi:type="dcterms:W3CDTF">2024-06-01T11:50:16Z</dcterms:modified>
</cp:coreProperties>
</file>